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assetsnlbv.sharepoint.com/sites/Assets/Gedeelde documenten/Impactanalyse/"/>
    </mc:Choice>
  </mc:AlternateContent>
  <xr:revisionPtr revIDLastSave="788" documentId="8_{16912851-679B-4B75-837D-1B396F53BD50}" xr6:coauthVersionLast="47" xr6:coauthVersionMax="47" xr10:uidLastSave="{EB0795D8-8632-43C4-8338-546D5FBCEAC4}"/>
  <bookViews>
    <workbookView xWindow="-38520" yWindow="-2370" windowWidth="38640" windowHeight="21240" xr2:uid="{00000000-000D-0000-FFFF-FFFF00000000}"/>
  </bookViews>
  <sheets>
    <sheet name="Puntenberekening" sheetId="1" r:id="rId1"/>
    <sheet name="Basisgegevens" sheetId="6" r:id="rId2"/>
    <sheet name="onzelfstandige puntenhuur" sheetId="3" state="hidden" r:id="rId3"/>
    <sheet name="corop info" sheetId="4" state="hidden" r:id="rId4"/>
    <sheet name="Alle gemeentes"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5" i="1" l="1"/>
  <c r="F142" i="1"/>
  <c r="F149" i="1"/>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G251" i="6"/>
  <c r="C251" i="6"/>
  <c r="G250" i="6"/>
  <c r="C250" i="6"/>
  <c r="G249" i="6"/>
  <c r="C249" i="6"/>
  <c r="G248" i="6"/>
  <c r="C248" i="6"/>
  <c r="G247" i="6"/>
  <c r="C247" i="6"/>
  <c r="G246" i="6"/>
  <c r="C246" i="6"/>
  <c r="G245" i="6"/>
  <c r="C245" i="6"/>
  <c r="G244" i="6"/>
  <c r="C244" i="6"/>
  <c r="G243" i="6"/>
  <c r="C243" i="6"/>
  <c r="G242" i="6"/>
  <c r="C242" i="6"/>
  <c r="G241" i="6"/>
  <c r="C241" i="6"/>
  <c r="G240" i="6"/>
  <c r="C240" i="6"/>
  <c r="G239" i="6"/>
  <c r="C239" i="6"/>
  <c r="G238" i="6"/>
  <c r="C238" i="6"/>
  <c r="G237" i="6"/>
  <c r="C237" i="6"/>
  <c r="G236" i="6"/>
  <c r="C236" i="6"/>
  <c r="G235" i="6"/>
  <c r="C235" i="6"/>
  <c r="G234" i="6"/>
  <c r="C234" i="6"/>
  <c r="G233" i="6"/>
  <c r="C233" i="6"/>
  <c r="G232" i="6"/>
  <c r="C232" i="6"/>
  <c r="G231" i="6"/>
  <c r="C231" i="6"/>
  <c r="G230" i="6"/>
  <c r="C230" i="6"/>
  <c r="G229" i="6"/>
  <c r="C229" i="6"/>
  <c r="G228" i="6"/>
  <c r="C228" i="6"/>
  <c r="G227" i="6"/>
  <c r="C227" i="6"/>
  <c r="G226" i="6"/>
  <c r="C226" i="6"/>
  <c r="G225" i="6"/>
  <c r="C225" i="6"/>
  <c r="G224" i="6"/>
  <c r="C224" i="6"/>
  <c r="G223" i="6"/>
  <c r="C223" i="6"/>
  <c r="G222" i="6"/>
  <c r="C222" i="6"/>
  <c r="G221" i="6"/>
  <c r="C221" i="6"/>
  <c r="G220" i="6"/>
  <c r="C220" i="6"/>
  <c r="G219" i="6"/>
  <c r="C219" i="6"/>
  <c r="G218" i="6"/>
  <c r="C218" i="6"/>
  <c r="G217" i="6"/>
  <c r="C217" i="6"/>
  <c r="G216" i="6"/>
  <c r="C216" i="6"/>
  <c r="G215" i="6"/>
  <c r="C215" i="6"/>
  <c r="G214" i="6"/>
  <c r="C214" i="6"/>
  <c r="G213" i="6"/>
  <c r="C213" i="6"/>
  <c r="G212" i="6"/>
  <c r="C212" i="6"/>
  <c r="G211" i="6"/>
  <c r="C211" i="6"/>
  <c r="G210" i="6"/>
  <c r="C210" i="6"/>
  <c r="G209" i="6"/>
  <c r="C209" i="6"/>
  <c r="G208" i="6"/>
  <c r="C208" i="6"/>
  <c r="G207" i="6"/>
  <c r="C207" i="6"/>
  <c r="G206" i="6"/>
  <c r="C206" i="6"/>
  <c r="G205" i="6"/>
  <c r="C205" i="6"/>
  <c r="G204" i="6"/>
  <c r="C204" i="6"/>
  <c r="G203" i="6"/>
  <c r="C203" i="6"/>
  <c r="G202" i="6"/>
  <c r="C202" i="6"/>
  <c r="G201" i="6"/>
  <c r="C201" i="6"/>
  <c r="G200" i="6"/>
  <c r="C200" i="6"/>
  <c r="G199" i="6"/>
  <c r="C199" i="6"/>
  <c r="G198" i="6"/>
  <c r="C198" i="6"/>
  <c r="G197" i="6"/>
  <c r="C197" i="6"/>
  <c r="G196" i="6"/>
  <c r="C196" i="6"/>
  <c r="G195" i="6"/>
  <c r="C195" i="6"/>
  <c r="G194" i="6"/>
  <c r="C194" i="6"/>
  <c r="G193" i="6"/>
  <c r="C193" i="6"/>
  <c r="G192" i="6"/>
  <c r="C192" i="6"/>
  <c r="G191" i="6"/>
  <c r="C191" i="6"/>
  <c r="G190" i="6"/>
  <c r="C190" i="6"/>
  <c r="G189" i="6"/>
  <c r="C189" i="6"/>
  <c r="G188" i="6"/>
  <c r="C188" i="6"/>
  <c r="G187" i="6"/>
  <c r="C187" i="6"/>
  <c r="G186" i="6"/>
  <c r="C186" i="6"/>
  <c r="G185" i="6"/>
  <c r="C185" i="6"/>
  <c r="G184" i="6"/>
  <c r="C184" i="6"/>
  <c r="G183" i="6"/>
  <c r="C183" i="6"/>
  <c r="G182" i="6"/>
  <c r="C182" i="6"/>
  <c r="G181" i="6"/>
  <c r="C181" i="6"/>
  <c r="G180" i="6"/>
  <c r="C180" i="6"/>
  <c r="G179" i="6"/>
  <c r="C179" i="6"/>
  <c r="G178" i="6"/>
  <c r="C178" i="6"/>
  <c r="G177" i="6"/>
  <c r="C177" i="6"/>
  <c r="G176" i="6"/>
  <c r="C176" i="6"/>
  <c r="G175" i="6"/>
  <c r="C175" i="6"/>
  <c r="G174" i="6"/>
  <c r="C174" i="6"/>
  <c r="G173" i="6"/>
  <c r="C173" i="6"/>
  <c r="G172" i="6"/>
  <c r="C172" i="6"/>
  <c r="G171" i="6"/>
  <c r="C171" i="6"/>
  <c r="G170" i="6"/>
  <c r="C170" i="6"/>
  <c r="G169" i="6"/>
  <c r="C169" i="6"/>
  <c r="G168" i="6"/>
  <c r="C168" i="6"/>
  <c r="G167" i="6"/>
  <c r="C167" i="6"/>
  <c r="G166" i="6"/>
  <c r="C166" i="6"/>
  <c r="G165" i="6"/>
  <c r="C165" i="6"/>
  <c r="G164" i="6"/>
  <c r="C164" i="6"/>
  <c r="G163" i="6"/>
  <c r="C163" i="6"/>
  <c r="G162" i="6"/>
  <c r="C162" i="6"/>
  <c r="G161" i="6"/>
  <c r="C161" i="6"/>
  <c r="G160" i="6"/>
  <c r="C160" i="6"/>
  <c r="G159" i="6"/>
  <c r="C159" i="6"/>
  <c r="G158" i="6"/>
  <c r="C158" i="6"/>
  <c r="G157" i="6"/>
  <c r="C157" i="6"/>
  <c r="G156" i="6"/>
  <c r="C156" i="6"/>
  <c r="G155" i="6"/>
  <c r="C155" i="6"/>
  <c r="G154" i="6"/>
  <c r="C154" i="6"/>
  <c r="G153" i="6"/>
  <c r="C153" i="6"/>
  <c r="G152" i="6"/>
  <c r="C152" i="6"/>
  <c r="G151" i="6"/>
  <c r="C151" i="6"/>
  <c r="G150" i="6"/>
  <c r="C150" i="6"/>
  <c r="G149" i="6"/>
  <c r="C149" i="6"/>
  <c r="G148" i="6"/>
  <c r="C148" i="6"/>
  <c r="G147" i="6"/>
  <c r="C147" i="6"/>
  <c r="G146" i="6"/>
  <c r="C146" i="6"/>
  <c r="G145" i="6"/>
  <c r="C145" i="6"/>
  <c r="G144" i="6"/>
  <c r="C144" i="6"/>
  <c r="G143" i="6"/>
  <c r="C143" i="6"/>
  <c r="G142" i="6"/>
  <c r="C142" i="6"/>
  <c r="G141" i="6"/>
  <c r="C141" i="6"/>
  <c r="G140" i="6"/>
  <c r="C140" i="6"/>
  <c r="G139" i="6"/>
  <c r="C139" i="6"/>
  <c r="G138" i="6"/>
  <c r="C138" i="6"/>
  <c r="G137" i="6"/>
  <c r="C137" i="6"/>
  <c r="G136" i="6"/>
  <c r="C136" i="6"/>
  <c r="G135" i="6"/>
  <c r="C135" i="6"/>
  <c r="G134" i="6"/>
  <c r="C134" i="6"/>
  <c r="G133" i="6"/>
  <c r="C133" i="6"/>
  <c r="G132" i="6"/>
  <c r="C132" i="6"/>
  <c r="G131" i="6"/>
  <c r="C131" i="6"/>
  <c r="G130" i="6"/>
  <c r="C130" i="6"/>
  <c r="G129" i="6"/>
  <c r="C129" i="6"/>
  <c r="G128" i="6"/>
  <c r="C128" i="6"/>
  <c r="G127" i="6"/>
  <c r="C127" i="6"/>
  <c r="G126" i="6"/>
  <c r="C126" i="6"/>
  <c r="G125" i="6"/>
  <c r="C125" i="6"/>
  <c r="G124" i="6"/>
  <c r="C124" i="6"/>
  <c r="G123" i="6"/>
  <c r="C123" i="6"/>
  <c r="G122" i="6"/>
  <c r="C122" i="6"/>
  <c r="G121" i="6"/>
  <c r="C121" i="6"/>
  <c r="G120" i="6"/>
  <c r="C120" i="6"/>
  <c r="G119" i="6"/>
  <c r="C119" i="6"/>
  <c r="G118" i="6"/>
  <c r="C118" i="6"/>
  <c r="G117" i="6"/>
  <c r="C117" i="6"/>
  <c r="G116" i="6"/>
  <c r="C116" i="6"/>
  <c r="G115" i="6"/>
  <c r="C115" i="6"/>
  <c r="G114" i="6"/>
  <c r="C114" i="6"/>
  <c r="G113" i="6"/>
  <c r="C113" i="6"/>
  <c r="G112" i="6"/>
  <c r="C112" i="6"/>
  <c r="G111" i="6"/>
  <c r="C111" i="6"/>
  <c r="G110" i="6"/>
  <c r="C110" i="6"/>
  <c r="G109" i="6"/>
  <c r="C109" i="6"/>
  <c r="G108" i="6"/>
  <c r="C108" i="6"/>
  <c r="G107" i="6"/>
  <c r="C107" i="6"/>
  <c r="G106" i="6"/>
  <c r="C106" i="6"/>
  <c r="G105" i="6"/>
  <c r="C105" i="6"/>
  <c r="G104" i="6"/>
  <c r="C104" i="6"/>
  <c r="G103" i="6"/>
  <c r="C103" i="6"/>
  <c r="G102" i="6"/>
  <c r="C102" i="6"/>
  <c r="G101" i="6"/>
  <c r="C101" i="6"/>
  <c r="G100" i="6"/>
  <c r="C100" i="6"/>
  <c r="G99" i="6"/>
  <c r="C99" i="6"/>
  <c r="G98" i="6"/>
  <c r="C98" i="6"/>
  <c r="G97" i="6"/>
  <c r="C97" i="6"/>
  <c r="G96" i="6"/>
  <c r="C96" i="6"/>
  <c r="G95" i="6"/>
  <c r="C95" i="6"/>
  <c r="G94" i="6"/>
  <c r="C94" i="6"/>
  <c r="G93" i="6"/>
  <c r="C93" i="6"/>
  <c r="G92" i="6"/>
  <c r="C92" i="6"/>
  <c r="G91" i="6"/>
  <c r="C91" i="6"/>
  <c r="G90" i="6"/>
  <c r="C90" i="6"/>
  <c r="G89" i="6"/>
  <c r="C89" i="6"/>
  <c r="G88" i="6"/>
  <c r="C88" i="6"/>
  <c r="G87" i="6"/>
  <c r="C87" i="6"/>
  <c r="G86" i="6"/>
  <c r="C86" i="6"/>
  <c r="G85" i="6"/>
  <c r="C85" i="6"/>
  <c r="G84" i="6"/>
  <c r="C84" i="6"/>
  <c r="G83" i="6"/>
  <c r="C83" i="6"/>
  <c r="G82" i="6"/>
  <c r="C82" i="6"/>
  <c r="G81" i="6"/>
  <c r="C81" i="6"/>
  <c r="G80" i="6"/>
  <c r="C80" i="6"/>
  <c r="G79" i="6"/>
  <c r="C79" i="6"/>
  <c r="G78" i="6"/>
  <c r="C78" i="6"/>
  <c r="G77" i="6"/>
  <c r="C77" i="6"/>
  <c r="G76" i="6"/>
  <c r="C76" i="6"/>
  <c r="G75" i="6"/>
  <c r="C75" i="6"/>
  <c r="G74" i="6"/>
  <c r="C74" i="6"/>
  <c r="G73" i="6"/>
  <c r="C73" i="6"/>
  <c r="G72" i="6"/>
  <c r="C72" i="6"/>
  <c r="G71" i="6"/>
  <c r="C71" i="6"/>
  <c r="G70" i="6"/>
  <c r="C70" i="6"/>
  <c r="G69" i="6"/>
  <c r="C69" i="6"/>
  <c r="G68" i="6"/>
  <c r="C68" i="6"/>
  <c r="G67" i="6"/>
  <c r="C67" i="6"/>
  <c r="G66" i="6"/>
  <c r="C66" i="6"/>
  <c r="G65" i="6"/>
  <c r="C65" i="6"/>
  <c r="G64" i="6"/>
  <c r="C64" i="6"/>
  <c r="G63" i="6"/>
  <c r="C63" i="6"/>
  <c r="G62" i="6"/>
  <c r="C62" i="6"/>
  <c r="G61" i="6"/>
  <c r="C61" i="6"/>
  <c r="G60" i="6"/>
  <c r="C60" i="6"/>
  <c r="G59" i="6"/>
  <c r="C59" i="6"/>
  <c r="G58" i="6"/>
  <c r="C58" i="6"/>
  <c r="G57" i="6"/>
  <c r="C57" i="6"/>
  <c r="G56" i="6"/>
  <c r="C56" i="6"/>
  <c r="G55" i="6"/>
  <c r="C55" i="6"/>
  <c r="G54" i="6"/>
  <c r="C54" i="6"/>
  <c r="G53" i="6"/>
  <c r="C53" i="6"/>
  <c r="G52" i="6"/>
  <c r="C52" i="6"/>
  <c r="G51" i="6"/>
  <c r="C51" i="6"/>
  <c r="G50" i="6"/>
  <c r="C50" i="6"/>
  <c r="G49" i="6"/>
  <c r="C49" i="6"/>
  <c r="G48" i="6"/>
  <c r="C48" i="6"/>
  <c r="G47" i="6"/>
  <c r="C47" i="6"/>
  <c r="G46" i="6"/>
  <c r="C46" i="6"/>
  <c r="G45" i="6"/>
  <c r="C45" i="6"/>
  <c r="G44" i="6"/>
  <c r="C44" i="6"/>
  <c r="G43" i="6"/>
  <c r="C43" i="6"/>
  <c r="G42" i="6"/>
  <c r="C42" i="6"/>
  <c r="G41" i="6"/>
  <c r="C41" i="6"/>
  <c r="G40" i="6"/>
  <c r="C40" i="6"/>
  <c r="G39" i="6"/>
  <c r="C39" i="6"/>
  <c r="G38" i="6"/>
  <c r="C38" i="6"/>
  <c r="G37" i="6"/>
  <c r="C37" i="6"/>
  <c r="G36" i="6"/>
  <c r="C36" i="6"/>
  <c r="G35" i="6"/>
  <c r="C35" i="6"/>
  <c r="G34" i="6"/>
  <c r="C34" i="6"/>
  <c r="G33" i="6"/>
  <c r="C33" i="6"/>
  <c r="G32" i="6"/>
  <c r="C32" i="6"/>
  <c r="G31" i="6"/>
  <c r="C31" i="6"/>
  <c r="G30" i="6"/>
  <c r="C30" i="6"/>
  <c r="G29" i="6"/>
  <c r="C29" i="6"/>
  <c r="G28" i="6"/>
  <c r="C28" i="6"/>
  <c r="G27" i="6"/>
  <c r="C27" i="6"/>
  <c r="G26" i="6"/>
  <c r="C26" i="6"/>
  <c r="G25" i="6"/>
  <c r="C25" i="6"/>
  <c r="G24" i="6"/>
  <c r="C24" i="6"/>
  <c r="G23" i="6"/>
  <c r="C23" i="6"/>
  <c r="G22" i="6"/>
  <c r="C22" i="6"/>
  <c r="G21" i="6"/>
  <c r="C21" i="6"/>
  <c r="G20" i="6"/>
  <c r="C20" i="6"/>
  <c r="G19" i="6"/>
  <c r="C19" i="6"/>
  <c r="G18" i="6"/>
  <c r="C18" i="6"/>
  <c r="G17" i="6"/>
  <c r="C17" i="6"/>
  <c r="G16" i="6"/>
  <c r="C16" i="6"/>
  <c r="G15" i="6"/>
  <c r="C15" i="6"/>
  <c r="G14" i="6"/>
  <c r="C14" i="6"/>
  <c r="G13" i="6"/>
  <c r="C13" i="6"/>
  <c r="G12" i="6"/>
  <c r="C12" i="6"/>
  <c r="G11" i="6"/>
  <c r="C11" i="6"/>
  <c r="G10" i="6"/>
  <c r="C10" i="6"/>
  <c r="G9" i="6"/>
  <c r="C9" i="6"/>
  <c r="G8" i="6"/>
  <c r="C8" i="6"/>
  <c r="G7" i="6"/>
  <c r="C7" i="6"/>
  <c r="G6" i="6"/>
  <c r="C6" i="6"/>
  <c r="G5" i="6"/>
  <c r="C5" i="6"/>
  <c r="G4" i="6"/>
  <c r="C4" i="6"/>
  <c r="G3" i="6"/>
  <c r="C3" i="6"/>
  <c r="G2" i="6"/>
  <c r="C2" i="6"/>
  <c r="D16" i="1" l="1"/>
  <c r="E251" i="3" l="1"/>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C203" i="1"/>
  <c r="F145" i="1"/>
  <c r="F214" i="1"/>
  <c r="F185" i="1"/>
  <c r="F186" i="1"/>
  <c r="F187" i="1"/>
  <c r="F184" i="1"/>
  <c r="F38" i="1"/>
  <c r="F37" i="1"/>
  <c r="B9" i="1"/>
  <c r="F189" i="1" l="1"/>
  <c r="F204" i="1" s="1"/>
  <c r="F198" i="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 i="2"/>
  <c r="E2" i="4" a="1"/>
  <c r="E2" i="4" s="1"/>
  <c r="E3" i="4" a="1"/>
  <c r="E3" i="4" s="1"/>
  <c r="E4" i="4" a="1"/>
  <c r="E4" i="4" s="1"/>
  <c r="E5" i="4" a="1"/>
  <c r="E5" i="4" s="1"/>
  <c r="E6" i="4" a="1"/>
  <c r="E6" i="4" s="1"/>
  <c r="E7" i="4" a="1"/>
  <c r="E7" i="4" s="1"/>
  <c r="E8" i="4" a="1"/>
  <c r="E8" i="4" s="1"/>
  <c r="E9" i="4" a="1"/>
  <c r="E9" i="4" s="1"/>
  <c r="E10" i="4" a="1"/>
  <c r="E10" i="4" s="1"/>
  <c r="E11" i="4" a="1"/>
  <c r="E11" i="4" s="1"/>
  <c r="E12" i="4" a="1"/>
  <c r="E12" i="4" s="1"/>
  <c r="E13" i="4" a="1"/>
  <c r="E13" i="4" s="1"/>
  <c r="E14" i="4" a="1"/>
  <c r="E14" i="4" s="1"/>
  <c r="E15" i="4" a="1"/>
  <c r="E15" i="4" s="1"/>
  <c r="E16" i="4" a="1"/>
  <c r="E16" i="4" s="1"/>
  <c r="E17" i="4" a="1"/>
  <c r="E17" i="4" s="1"/>
  <c r="E18" i="4" a="1"/>
  <c r="E18" i="4" s="1"/>
  <c r="E19" i="4" a="1"/>
  <c r="E19" i="4" s="1"/>
  <c r="E20" i="4" a="1"/>
  <c r="E20" i="4" s="1"/>
  <c r="E21" i="4" a="1"/>
  <c r="E21" i="4" s="1"/>
  <c r="E22" i="4" a="1"/>
  <c r="E22" i="4" s="1"/>
  <c r="E23" i="4" a="1"/>
  <c r="E23" i="4" s="1"/>
  <c r="E24" i="4" a="1"/>
  <c r="E24" i="4" s="1"/>
  <c r="E25" i="4" a="1"/>
  <c r="E25" i="4" s="1"/>
  <c r="E26" i="4" a="1"/>
  <c r="E26" i="4" s="1"/>
  <c r="E27" i="4" a="1"/>
  <c r="E27" i="4" s="1"/>
  <c r="E28" i="4" a="1"/>
  <c r="E28" i="4" s="1"/>
  <c r="E29" i="4" a="1"/>
  <c r="E29" i="4" s="1"/>
  <c r="E30" i="4" a="1"/>
  <c r="E30" i="4" s="1"/>
  <c r="E31" i="4" a="1"/>
  <c r="E31" i="4" s="1"/>
  <c r="E32" i="4" a="1"/>
  <c r="E32" i="4" s="1"/>
  <c r="E33" i="4" a="1"/>
  <c r="E33" i="4" s="1"/>
  <c r="E34" i="4" a="1"/>
  <c r="E34" i="4" s="1"/>
  <c r="E35" i="4" a="1"/>
  <c r="E35" i="4" s="1"/>
  <c r="E36" i="4" a="1"/>
  <c r="E36" i="4" s="1"/>
  <c r="E37" i="4" a="1"/>
  <c r="E37" i="4" s="1"/>
  <c r="E38" i="4" a="1"/>
  <c r="E38" i="4" s="1"/>
  <c r="E39" i="4" a="1"/>
  <c r="E39" i="4" s="1"/>
  <c r="E40" i="4" a="1"/>
  <c r="E40" i="4" s="1"/>
  <c r="E41" i="4" a="1"/>
  <c r="E41" i="4" s="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 i="3"/>
  <c r="C200" i="1"/>
  <c r="F34" i="1"/>
  <c r="F33" i="1"/>
  <c r="F152" i="1"/>
  <c r="F16" i="1"/>
  <c r="D17" i="1"/>
  <c r="F17" i="1" s="1"/>
  <c r="D25" i="1"/>
  <c r="F25" i="1" s="1"/>
  <c r="D31" i="1"/>
  <c r="F31" i="1" s="1"/>
  <c r="F30" i="1"/>
  <c r="D124" i="1"/>
  <c r="D125" i="1"/>
  <c r="D126" i="1"/>
  <c r="D127" i="1"/>
  <c r="D128" i="1"/>
  <c r="D129" i="1"/>
  <c r="D130" i="1"/>
  <c r="D123" i="1"/>
  <c r="D114" i="1"/>
  <c r="D115" i="1"/>
  <c r="D116" i="1"/>
  <c r="D117" i="1"/>
  <c r="D118" i="1"/>
  <c r="D113" i="1"/>
  <c r="D92" i="1"/>
  <c r="D93" i="1"/>
  <c r="D94" i="1"/>
  <c r="D95" i="1"/>
  <c r="D96" i="1"/>
  <c r="D97" i="1"/>
  <c r="D98" i="1"/>
  <c r="D99" i="1"/>
  <c r="D100" i="1"/>
  <c r="D101" i="1"/>
  <c r="D102" i="1"/>
  <c r="D103" i="1"/>
  <c r="D104" i="1"/>
  <c r="D91" i="1"/>
  <c r="D86" i="1"/>
  <c r="F86" i="1" s="1"/>
  <c r="D85" i="1"/>
  <c r="F85" i="1" s="1"/>
  <c r="D84" i="1"/>
  <c r="F84" i="1" s="1"/>
  <c r="F159" i="1"/>
  <c r="F158" i="1"/>
  <c r="F167" i="1"/>
  <c r="F165" i="1"/>
  <c r="F164" i="1"/>
  <c r="F166" i="1"/>
  <c r="F169" i="1" l="1"/>
  <c r="F201" i="1" s="1"/>
  <c r="F154" i="1"/>
  <c r="F40" i="1"/>
  <c r="F161" i="1"/>
  <c r="F200" i="1" s="1"/>
  <c r="D83" i="1"/>
  <c r="F83" i="1" s="1"/>
  <c r="F23" i="1"/>
  <c r="C198" i="1"/>
  <c r="F124" i="1"/>
  <c r="F125" i="1"/>
  <c r="F126" i="1"/>
  <c r="F127" i="1"/>
  <c r="F128" i="1"/>
  <c r="F129" i="1"/>
  <c r="F130" i="1"/>
  <c r="F123" i="1"/>
  <c r="F114" i="1"/>
  <c r="F115" i="1"/>
  <c r="F116" i="1"/>
  <c r="F117" i="1"/>
  <c r="F118" i="1"/>
  <c r="F113" i="1"/>
  <c r="F92" i="1"/>
  <c r="F93" i="1"/>
  <c r="F94" i="1"/>
  <c r="F95" i="1"/>
  <c r="F96" i="1"/>
  <c r="F97" i="1"/>
  <c r="F98" i="1"/>
  <c r="F99" i="1"/>
  <c r="F100" i="1"/>
  <c r="F101" i="1"/>
  <c r="F102" i="1"/>
  <c r="F103" i="1"/>
  <c r="F104" i="1"/>
  <c r="F91" i="1"/>
  <c r="C194" i="1" l="1"/>
  <c r="F194" i="1"/>
  <c r="C201" i="1"/>
  <c r="C199" i="1"/>
  <c r="F199" i="1"/>
  <c r="F106" i="1"/>
  <c r="F120" i="1"/>
  <c r="F88" i="1"/>
  <c r="F26" i="1"/>
  <c r="F132" i="1"/>
  <c r="F20" i="1"/>
  <c r="C192" i="1" l="1"/>
  <c r="F192" i="1"/>
  <c r="C193" i="1"/>
  <c r="F193" i="1"/>
  <c r="E72" i="1"/>
  <c r="F72" i="1" s="1"/>
  <c r="E61" i="1"/>
  <c r="F61" i="1" s="1"/>
  <c r="E46" i="1"/>
  <c r="F46" i="1" s="1"/>
  <c r="E54" i="1"/>
  <c r="F54" i="1" s="1"/>
  <c r="E67" i="1"/>
  <c r="F67" i="1" s="1"/>
  <c r="E53" i="1"/>
  <c r="F53" i="1" s="1"/>
  <c r="E73" i="1"/>
  <c r="F73" i="1" s="1"/>
  <c r="E62" i="1"/>
  <c r="F62" i="1" s="1"/>
  <c r="E47" i="1"/>
  <c r="F47" i="1" s="1"/>
  <c r="E55" i="1"/>
  <c r="F55" i="1" s="1"/>
  <c r="E74" i="1"/>
  <c r="F74" i="1" s="1"/>
  <c r="E63" i="1"/>
  <c r="F63" i="1" s="1"/>
  <c r="E48" i="1"/>
  <c r="F48" i="1" s="1"/>
  <c r="E45" i="1"/>
  <c r="F45" i="1" s="1"/>
  <c r="E66" i="1"/>
  <c r="F66" i="1" s="1"/>
  <c r="E51" i="1"/>
  <c r="F51" i="1" s="1"/>
  <c r="E71" i="1"/>
  <c r="F71" i="1" s="1"/>
  <c r="E52" i="1"/>
  <c r="F52" i="1" s="1"/>
  <c r="E75" i="1"/>
  <c r="F75" i="1" s="1"/>
  <c r="E64" i="1"/>
  <c r="F64" i="1" s="1"/>
  <c r="E49" i="1"/>
  <c r="F49" i="1" s="1"/>
  <c r="E76" i="1"/>
  <c r="F76" i="1" s="1"/>
  <c r="E65" i="1"/>
  <c r="F65" i="1" s="1"/>
  <c r="E50" i="1"/>
  <c r="F50" i="1" s="1"/>
  <c r="E59" i="1"/>
  <c r="F59" i="1" s="1"/>
  <c r="E77" i="1"/>
  <c r="F77" i="1" s="1"/>
  <c r="E60" i="1"/>
  <c r="F60" i="1" s="1"/>
  <c r="F134" i="1"/>
  <c r="F109" i="1"/>
  <c r="C197" i="1" l="1"/>
  <c r="F197" i="1"/>
  <c r="C196" i="1"/>
  <c r="F196" i="1"/>
  <c r="F68" i="1"/>
  <c r="F78" i="1"/>
  <c r="F56" i="1"/>
  <c r="F79" i="1" l="1"/>
  <c r="F195" i="1" s="1"/>
  <c r="C195" i="1" l="1"/>
  <c r="B8" i="1" l="1"/>
  <c r="B10" i="1" s="1"/>
  <c r="F213" i="1" l="1"/>
  <c r="C175" i="1"/>
  <c r="F175" i="1" s="1"/>
  <c r="C174" i="1"/>
  <c r="F174" i="1" s="1"/>
  <c r="C173" i="1"/>
  <c r="F173" i="1" s="1"/>
  <c r="F177" i="1" l="1"/>
  <c r="F202" i="1" l="1"/>
  <c r="F180" i="1" s="1"/>
  <c r="F203" i="1" l="1"/>
  <c r="F206" i="1" s="1"/>
  <c r="C204" i="1"/>
  <c r="F209" i="1" l="1" a="1"/>
  <c r="F209" i="1" s="1"/>
  <c r="F2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tc={38AE84D1-472D-4C31-8E99-AA9EC34972AC}</author>
  </authors>
  <commentList>
    <comment ref="A11" authorId="0" shapeId="0" xr:uid="{38AE84D1-472D-4C31-8E99-AA9EC34972AC}">
      <text>
        <t>[Threaded comment]
Your version of Excel allows you to read this threaded comment; however, any edits to it will get removed if the file is opened in a newer version of Excel. Learn more: https://go.microsoft.com/fwlink/?linkid=870924
Comment:
    Alleen aanpassen indien meerdere adressen toegang hebben tot gemeenschappelijke (buiten)ruimte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<sst xmlns="http://schemas.openxmlformats.org/spreadsheetml/2006/main" count="1467" uniqueCount="997">
  <si>
    <t>gemeenschappelijke vertrekken</t>
  </si>
  <si>
    <t>Oppervlakte privé overige ruimte(n), niet zijnde verkeersruimten (o.a. berging, zolder, garage)</t>
  </si>
  <si>
    <t>Oppervlakte gemeenschappelijke overige ruimte(n) op hetzelfde adres, niet zijnde verkeersruimten (o.a. berging, zolder, garage)</t>
  </si>
  <si>
    <t>Bijzonderheden</t>
  </si>
  <si>
    <t>1. Oppervlakte van vertrekken</t>
  </si>
  <si>
    <t>m2</t>
  </si>
  <si>
    <t>Eenh</t>
  </si>
  <si>
    <t>Punten</t>
  </si>
  <si>
    <t>33,00</t>
  </si>
  <si>
    <t>2. Oppervlakte van overige ruimtes</t>
  </si>
  <si>
    <t>3. Verkoeling en verwarming</t>
  </si>
  <si>
    <t>Aantal</t>
  </si>
  <si>
    <t>Verwarming</t>
  </si>
  <si>
    <t>verwarmde privé vertrekken</t>
  </si>
  <si>
    <t>verwarmde privé overige ruimtes</t>
  </si>
  <si>
    <t>verwarmde gemeenschappelijke overige ruimtes</t>
  </si>
  <si>
    <t>Extra voorziening (koeling)</t>
  </si>
  <si>
    <t>4. Energieprestatie</t>
  </si>
  <si>
    <t>Label A++++</t>
  </si>
  <si>
    <t>Label A+++</t>
  </si>
  <si>
    <t>Label A++</t>
  </si>
  <si>
    <t>Label A+</t>
  </si>
  <si>
    <t>Label A</t>
  </si>
  <si>
    <t>Label B</t>
  </si>
  <si>
    <t>Label C</t>
  </si>
  <si>
    <t>Label D</t>
  </si>
  <si>
    <t>Label E</t>
  </si>
  <si>
    <t>Label F</t>
  </si>
  <si>
    <t>Label G</t>
  </si>
  <si>
    <t>o.b.v. Energie-Index (&lt;2021)</t>
  </si>
  <si>
    <t>EI ≤0,6</t>
  </si>
  <si>
    <t>0,6 &lt; EI ≤ 0,8</t>
  </si>
  <si>
    <t>0,8 &lt; EI ≤ 1,2</t>
  </si>
  <si>
    <t>1,2 &lt; EI ≤ 1,4</t>
  </si>
  <si>
    <t>1,4 &lt; EI ≤ 1,8</t>
  </si>
  <si>
    <t>1,8 &lt; EI ≤ 2,1</t>
  </si>
  <si>
    <t>2,1 &lt; EI ≤ 2,4</t>
  </si>
  <si>
    <t>2,4 &lt; EI ≤ 2,7</t>
  </si>
  <si>
    <t>EI &gt; 2,7</t>
  </si>
  <si>
    <t>2002 of later</t>
  </si>
  <si>
    <t>2000 - 2001</t>
  </si>
  <si>
    <t>1992 - 1999</t>
  </si>
  <si>
    <t>1984 - 1991</t>
  </si>
  <si>
    <t>1979 - 1983</t>
  </si>
  <si>
    <t>1977 - 1978</t>
  </si>
  <si>
    <t>1976 of eerder</t>
  </si>
  <si>
    <t>5. Keuken</t>
  </si>
  <si>
    <t>Kleiner dan 1 meter</t>
  </si>
  <si>
    <t>1 tot 2 meter</t>
  </si>
  <si>
    <t>2 tot 3 meter</t>
  </si>
  <si>
    <t>3 meter en langer</t>
  </si>
  <si>
    <t>Inbouw kookplaat (gas/elektrisch)</t>
  </si>
  <si>
    <t>Inbouw kookplaat keramisch</t>
  </si>
  <si>
    <t>Inbouw kookplaat inductie</t>
  </si>
  <si>
    <t>Inbouw oven gas</t>
  </si>
  <si>
    <t>Inbouw oven electrisch</t>
  </si>
  <si>
    <t>Inbouw magnetron</t>
  </si>
  <si>
    <t>Inbouw afzuiginstallatie</t>
  </si>
  <si>
    <t>Inbouw koelkast</t>
  </si>
  <si>
    <t>Inbouw vrieskast</t>
  </si>
  <si>
    <t>Inbouw vaatwasmachine</t>
  </si>
  <si>
    <t>Eénhandsmengkraan</t>
  </si>
  <si>
    <t>Thermostatische watermengkraan</t>
  </si>
  <si>
    <t>Extra kastruimte boven het minimum</t>
  </si>
  <si>
    <t>Kokend waterfunctie (al dan niet apart)</t>
  </si>
  <si>
    <t>6. Sanitair</t>
  </si>
  <si>
    <t>6.1 Algemene voorzieningen</t>
  </si>
  <si>
    <t>Toilet</t>
  </si>
  <si>
    <t>Zwevend toilet</t>
  </si>
  <si>
    <t>Wastafel/bidet/lavet/fonteintje</t>
  </si>
  <si>
    <t>Aparte douche of lavet met douche</t>
  </si>
  <si>
    <t>Bad (met of zonder douchemogelijkheid)</t>
  </si>
  <si>
    <t>Bad en afzonderlijke douche in één verterk</t>
  </si>
  <si>
    <t>6.2 Voorzieningen</t>
  </si>
  <si>
    <t>Ingebouwd kastje met in- of opgebouwde wastafel</t>
  </si>
  <si>
    <t>Gemonteerde volledige afscherming van de douche</t>
  </si>
  <si>
    <t>Bubbelfunctie van het bad</t>
  </si>
  <si>
    <t>Eénhandsbediening</t>
  </si>
  <si>
    <t>Thermostatische mengkraan</t>
  </si>
  <si>
    <t>Designradiator/handdoekenradiator</t>
  </si>
  <si>
    <t>Kastruimte (minimale b=40 h=40)</t>
  </si>
  <si>
    <t>Stopcontact</t>
  </si>
  <si>
    <t>7.Woonvoorzieningen gehandicapten</t>
  </si>
  <si>
    <t>Totale kosten</t>
  </si>
  <si>
    <t>8. Buitenruimten</t>
  </si>
  <si>
    <t>9. Gemeenschappelijk binnenruimte (meerdere adressen)</t>
  </si>
  <si>
    <t>9.1 Gemeen. vertrekken</t>
  </si>
  <si>
    <t>Subtotaal</t>
  </si>
  <si>
    <t>10. Parkeerruimte</t>
  </si>
  <si>
    <t>Type 1: Parkeerplek in afgesloten parkeergarage</t>
  </si>
  <si>
    <t>Type 2: Parkeerplek buiten met dak</t>
  </si>
  <si>
    <t>Type 3: Parkeerplek buiten zonder dak</t>
  </si>
  <si>
    <t>Extra: Aantal laadpalen</t>
  </si>
  <si>
    <t>11. WOZ-waarde</t>
  </si>
  <si>
    <t>WOZ-waarde &gt;10% hoger dan COROP-gebied</t>
  </si>
  <si>
    <r>
      <rPr>
        <sz val="10"/>
        <rFont val="Arial"/>
        <family val="2"/>
      </rPr>
      <t>WOZ-waarde -10</t>
    </r>
    <r>
      <rPr>
        <vertAlign val="superscript"/>
        <sz val="10"/>
        <rFont val="Arial"/>
        <family val="2"/>
      </rPr>
      <t>≥</t>
    </r>
    <r>
      <rPr>
        <sz val="10"/>
        <rFont val="Arial"/>
        <family val="2"/>
      </rPr>
      <t>10% hoger dan COROP-gebied</t>
    </r>
  </si>
  <si>
    <t>WOZ-waarde &lt;10% hoger dan COROP-gebied</t>
  </si>
  <si>
    <t>12. Bijzondere voorzieningen</t>
  </si>
  <si>
    <t>13. Aftrekpunten</t>
  </si>
  <si>
    <t>Ruitopppervlak van &lt;0,75m2 in (hoofd)woonvertrek</t>
  </si>
  <si>
    <t>Woningwaardering (exl. Opslagen)</t>
  </si>
  <si>
    <t>Toeslagen</t>
  </si>
  <si>
    <t>Rijksmonument</t>
  </si>
  <si>
    <t>Gemeentelijk- en/of provinciaal monument</t>
  </si>
  <si>
    <t>Punten gemeenschappelijke buitenruimte</t>
  </si>
  <si>
    <t>aantal adressen</t>
  </si>
  <si>
    <t>pnt/m</t>
  </si>
  <si>
    <t>pnt/aantal</t>
  </si>
  <si>
    <t>Zorgwoning (35% van de punten behaald bij punten 1 tot en met 11)</t>
  </si>
  <si>
    <t>Onderdeel 1 &lt;8m2 (Wanneer de totale oppervlakte van vertrekken onder rubriek 1 minder is dan 8 m2)</t>
  </si>
  <si>
    <t>Gemeenschappelijke vertrek</t>
  </si>
  <si>
    <t>Gemeenschappelijke overige ruimte</t>
  </si>
  <si>
    <t xml:space="preserve">Per € 332 van de kosten die de verhuurder aan de voorziening heeft besteed. </t>
  </si>
  <si>
    <t>te delen door het aantal gehandicapten dat toegang en gebruiksrecht heeft</t>
  </si>
  <si>
    <t>Oppervlakte gemeenschappelijke buitenruimte bij meer dan 1 adres</t>
  </si>
  <si>
    <t>ja</t>
  </si>
  <si>
    <t xml:space="preserve">Gemeente: </t>
  </si>
  <si>
    <t>Rotterdam</t>
  </si>
  <si>
    <t>Huur per maand voor de uitgerekende kamer</t>
  </si>
  <si>
    <t>Aantal eenheden: (aantal kamers)</t>
  </si>
  <si>
    <t>Aantal punten</t>
  </si>
  <si>
    <t>Aantal gehandicapten</t>
  </si>
  <si>
    <t>Subtotaal sanitair</t>
  </si>
  <si>
    <t>Subtotaal voorzieningen</t>
  </si>
  <si>
    <t>Subotaal Keuken</t>
  </si>
  <si>
    <t>punten</t>
  </si>
  <si>
    <t>huur per jaar</t>
  </si>
  <si>
    <t>Groningen</t>
  </si>
  <si>
    <t>Twente</t>
  </si>
  <si>
    <t>Veluwe</t>
  </si>
  <si>
    <t>Achterhoek</t>
  </si>
  <si>
    <t>Utrecht</t>
  </si>
  <si>
    <t>IJmond</t>
  </si>
  <si>
    <t>Zaanstreek</t>
  </si>
  <si>
    <t>Flevoland</t>
  </si>
  <si>
    <t>Delfzijl en omgeving</t>
  </si>
  <si>
    <t>Overig Groningen</t>
  </si>
  <si>
    <t>Noord-Friesland</t>
  </si>
  <si>
    <t>Zuidwest-Friesland</t>
  </si>
  <si>
    <t>Zuidoost-Friesland</t>
  </si>
  <si>
    <t>Noord-Drenthe</t>
  </si>
  <si>
    <t>Zuidoost-Drenthe</t>
  </si>
  <si>
    <t>Zuidwest-Drenthe</t>
  </si>
  <si>
    <t>Noord-Overijssel</t>
  </si>
  <si>
    <t>Zuidwest-Overijssel</t>
  </si>
  <si>
    <t>Arnhem/Nijmegen</t>
  </si>
  <si>
    <t>Zuidwest-Gelderland</t>
  </si>
  <si>
    <t>Kop van Noord-Holland</t>
  </si>
  <si>
    <t>Alkmaar en omgeving</t>
  </si>
  <si>
    <t>Agglomeratie Haarlem</t>
  </si>
  <si>
    <t>Groot-Amsterdam</t>
  </si>
  <si>
    <t>Het Gooi en Vechtstreek</t>
  </si>
  <si>
    <t>Agglomeratie Leiden en Bollenstreek</t>
  </si>
  <si>
    <t>Agglomeratie' s-Gravenhage</t>
  </si>
  <si>
    <t>Delften Westland</t>
  </si>
  <si>
    <t>Oost-Zuid-Holland</t>
  </si>
  <si>
    <t>Groot-Rijnmond</t>
  </si>
  <si>
    <t>Zuidoost-Zuid-Holland</t>
  </si>
  <si>
    <t>Zeeuwsch-Vlaanderen</t>
  </si>
  <si>
    <t>Overig Zeeland</t>
  </si>
  <si>
    <t>West-Noord-Brabant</t>
  </si>
  <si>
    <t>Midden-Noord-Brabant</t>
  </si>
  <si>
    <t>Noordoost-Noord-Brabant</t>
  </si>
  <si>
    <t>Zuidoost-Noord-Brabant</t>
  </si>
  <si>
    <t>Noord-Limburg</t>
  </si>
  <si>
    <t>Midden-Limburg</t>
  </si>
  <si>
    <t>Zuid-Limburg</t>
  </si>
  <si>
    <t>Corop regio</t>
  </si>
  <si>
    <t>gemiddelde woz</t>
  </si>
  <si>
    <t>18 Kop van NoordHolland</t>
  </si>
  <si>
    <t>26 Agglomeratie 'sGravenhage</t>
  </si>
  <si>
    <t>Overbetuwe</t>
  </si>
  <si>
    <t>Vijfheerenlanden</t>
  </si>
  <si>
    <t>Oegstgeest</t>
  </si>
  <si>
    <t>Wassenaar</t>
  </si>
  <si>
    <t>Hellevoetsluis</t>
  </si>
  <si>
    <t>Moerdijk</t>
  </si>
  <si>
    <t>Achtkarspelen</t>
  </si>
  <si>
    <t>Odoorn</t>
  </si>
  <si>
    <t>Vlieland</t>
  </si>
  <si>
    <t>Gegevens</t>
  </si>
  <si>
    <t>2 Delfzijl en omgeving- Eemsdelta</t>
  </si>
  <si>
    <t>15 Arnhem/Nijmegen- Arnhem- Berg enDal- Beuningen- Doesburg- Druten- Duiven- Heumen- Lingewaard- Nijmegen-Overbetuwe- Renkum- Rheden- Rozendaal- Westervoort- Wijchen- Zevenaar</t>
  </si>
  <si>
    <t>14 Achterhoek- Aalten- Berkelland- Bronckhorst- Brummen- Doetinchem- Lochem- Montferland- Oost Gelre- Oude Ijsselstreek- Winterswijk- Zutphen</t>
  </si>
  <si>
    <t>13 Veluwe Apeldoorn- Barneveld- Ede- Elburg- Epe- Ermelo- Harderwijk- Hattem- Heerde- Nijkerk- Nunspeet- Oldebroek- Putten- Scherpenzeel- Voorst- Wageningen</t>
  </si>
  <si>
    <t>18 Kop van NoordHolland- Den Helder- Drechterland- Enkhuizen- Hollands Kroon- Hoorn- Koggenland- Medemblik- Opmeer- Schagen- Stede Broec- Texel</t>
  </si>
  <si>
    <t>19 Alkmaar en omgeving- Alkmaar- Bergen- Heiloo- Dijk en Waard</t>
  </si>
  <si>
    <t>20 Ijmond- Beverwijk- Castricum- Heemskerk- Uitgeest- Velsen</t>
  </si>
  <si>
    <t>21 Agglomeratie Haarlem</t>
  </si>
  <si>
    <t>21 Agglomeratie Haarlem- Bloemendaal- Haarlem- Heemstede- Zandvoort</t>
  </si>
  <si>
    <t>22 Zaanstreek- Wormerland- Zaanstad</t>
  </si>
  <si>
    <t>24 Het Gooi en Vechtstreek- Blaricum- Gooise Meren- Hilversum- Huizen- Laren- Weesp- Wijdemeren</t>
  </si>
  <si>
    <t>25 Agglomeratie Leiden en Bollenstreek- Hillegom- Kaag en Braassem- Katwijk- Leiden- Leiderdorp- Lisse- Noordwijk-Oegstgeest- Teylingen- Voorschoten- Zoeterwoude</t>
  </si>
  <si>
    <t>32 Overig Zeeland- Borsele- Goes- Kapelle- Middelburg- Noord-Beveland- Reimerswaal- Schouwen-Duiveland- Tholen- Veere- Vlissingen</t>
  </si>
  <si>
    <t>38 Midden Limburg- Echt Susteren- Leudal- Maasgouw- Nederweert- Roerdalen- Roermond- Weert</t>
  </si>
  <si>
    <t>37 Noord Limburg- Beesel- Bergen- Gennep- Horst aan de Maas- Mook en Middelaar- Peel en Maas- Venlo- Venray</t>
  </si>
  <si>
    <t>36 Zuidoos NoordBrabant- Geldrop Mierlo- Gemert Bakel- Heeze Leende- Helmond- Laarbeek- Nuenen- Asten- Bergeijk- Best- Bladel- Cranendonck- Deurne- Asten- Bergeijk- Best- Bladel- Cranendonck- Deurne- Eersel- Eindhoven- Eersel- Eindhoven- Gerwen en Nederwetten- Oirschot- Reusel De Mierden- Someren- Son en Breugel- Valkenswaard- Veldhoven-  Waalre-</t>
  </si>
  <si>
    <t>35 Noordoost NoordBrabant- Den Bosch- Bernheze- Boekel- Boxtel- Heusden- Land van Cuijk- Maashorst- Meierijstad- Oss- Sint Michielsgestel- Vught</t>
  </si>
  <si>
    <t>34 Midden NoordBrabant- Alphen Chaam- Altena- Baarle-Nassau- Dongen- Gilze en Rijen- Goirle- Hilvarenbeek- Loon op Zand- Oisterwijk- Tilburg- Waalwijk</t>
  </si>
  <si>
    <t>40 Flevoland- Almere- Dronten- Lelystad- Noordoostpolder- Urk- Zeewolde</t>
  </si>
  <si>
    <t>4 Noord Friesland -Achtkarspelen- Ameland- Dantumadeel- Harlingen- Leeuwarden- NoardeastFryslân- Schiermonnikoog- Terschelling- Tietjerksteradeel -Vlieland- Waadhoeke</t>
  </si>
  <si>
    <t>6 Zuidoost Friesland- Heerenveen- Ooststellingwerf- Opsterland- Smallingerland- Weststellingwerf</t>
  </si>
  <si>
    <t>8 Zuidoost Drenthe- Borger-Odoorn- Coevorden- Emmen</t>
  </si>
  <si>
    <t>9 Zuidwest Drenthe- Hoogeveen- Meppel- Westerveld- De Wolden</t>
  </si>
  <si>
    <t>11 Zuidwest Overijssel- Deventer- Olst-Wijhe- Raalte</t>
  </si>
  <si>
    <t>10 Noord Overijssel- Dalfsen- Hardenberg- Kampen- Ommen- Staphorst- Steenwijkerland- Zwartewaterland- Zwolle</t>
  </si>
  <si>
    <t>12 Twente- Almelo- Borne- Dinkelland- Enschede- Haaksbergen- Hellendoorn- Hengelo- Hof van Twente- Losser- Oldenzaal- Rijssen Holten- Tubbergen- Twenterand- Wierden</t>
  </si>
  <si>
    <t>16 Zuidwest Gelderland- Buren- Culemborg- Maasdriel- Neder-Betuwe- Tiel- West Betuwe- West Maas en Waal- Zaltbommel</t>
  </si>
  <si>
    <t>23 Groot Amsterdam- Aalsmeer- Amstelveen- Amsterdam- Beemster- Diemen- EdamVolendam- Haarlemmermeer- Landsmeer- Oostzaan- Ouder Amstel- Uithoorn- Waterland- Purmerend</t>
  </si>
  <si>
    <t>29 Groot Rijnmond Albrandswaard- Barendrecht- Brielle- Capelle aan den IJssel- Goeree-Overflakkee -Hellevoetsluis- Hoeksche Waard- Krimpen aan den Ijssel- Lansingerland- Maassluis- Nissewaard- Ridderkerk- Rotterdam- Schiedam- Vlaardingen- Westvoorne- Zuidplas</t>
  </si>
  <si>
    <t>30 Zuidoost ZuidHolland- Alblasserdam- Dordrecht- Gorinchem- Hardinxveld Giessendam- Hendrik Ido Ambacht- Molenlanden- Papendrecht- Sliedrecht- Zwijndrecht</t>
  </si>
  <si>
    <t>31 Zeeuws Vlaanderen- Hulst- Sluis- Terneuzen</t>
  </si>
  <si>
    <t>33 West Noord Brabant- Bergen op Zoom- Breda- Drimmelen- Etten-Leur- Geertruidenberg- Halderberge-Moerdijk- Oosterhout- Roosendaal- Rucphen- Steenbergen- Woensdrecht- Zundert</t>
  </si>
  <si>
    <t>17 Utrecht- Utrecht- Amersfoort- Baarn- De Bilt- Bunnik- Bunschoten- Eemnes- Houten- Ijsselstein- Leusden- Lopik- Montfoort- Nieuwegein- Oudewater- Renswoude- De Ronde Venen- Soest- Stichtse Vecht- Utrecht- Utrechtse Heuvelrug- Veenendaal- Rhenen-Vijfheerenlanden- Wijk bij Duurstede- Woerden- Woudenberg- Zeist</t>
  </si>
  <si>
    <t>39 Zuid Limburg- Beek- Beekdaelen- Brunssum- Eijsden Margraten- GulpenWittem- Heerlen- Kerkrade- Landgraaf- Maastricht- Meerssen- Simpelveld- Sittard- Geleen- Stein- Vaals- Valkenburg aan de Geul- Voerendaal</t>
  </si>
  <si>
    <t>nummer met regio</t>
  </si>
  <si>
    <t>verwarmde gemeenschappelijke vertrekken</t>
  </si>
  <si>
    <t>Kamernummer</t>
  </si>
  <si>
    <t>kamer 1</t>
  </si>
  <si>
    <t>1 Oost Groningen - Oldambt - Pekela - Stadskanaal - Veendam - Westerwolde</t>
  </si>
  <si>
    <t>Nr Corop</t>
  </si>
  <si>
    <t>26 Agglomeratie 'sGravenhage- 's Gravenhage- Leidschendam Voorburg- Pijnacker Nootdorp- Rijswijk-Wassenaar- Zoetermeer</t>
  </si>
  <si>
    <t>27 Delft en Westland- Delft- Midden Delfland- Westland</t>
  </si>
  <si>
    <t>28 Oost Zuid Holland- Alphen aan den Rijn- Bodegraven-Reeuwijk- Gouda- Krimpenerwaard- Nieuwkoop- Waddinxveen</t>
  </si>
  <si>
    <t>Woz waarde Corop</t>
  </si>
  <si>
    <t>Adres:</t>
  </si>
  <si>
    <t xml:space="preserve"> Oldambt </t>
  </si>
  <si>
    <t xml:space="preserve"> Pekela </t>
  </si>
  <si>
    <t xml:space="preserve"> Stadskanaal </t>
  </si>
  <si>
    <t xml:space="preserve"> Veendam </t>
  </si>
  <si>
    <t xml:space="preserve"> Westerwolde</t>
  </si>
  <si>
    <t xml:space="preserve"> Eemsdelta</t>
  </si>
  <si>
    <t xml:space="preserve"> Groningen</t>
  </si>
  <si>
    <t xml:space="preserve"> Het Hogeland</t>
  </si>
  <si>
    <t xml:space="preserve"> Westerkwartier</t>
  </si>
  <si>
    <t xml:space="preserve"> Ameland</t>
  </si>
  <si>
    <t xml:space="preserve"> Dantumadeel</t>
  </si>
  <si>
    <t xml:space="preserve"> Harlingen</t>
  </si>
  <si>
    <t xml:space="preserve"> Leeuwarden</t>
  </si>
  <si>
    <t xml:space="preserve"> NoardeastFryslân</t>
  </si>
  <si>
    <t xml:space="preserve"> Schiermonnikoog</t>
  </si>
  <si>
    <t xml:space="preserve"> Terschelling</t>
  </si>
  <si>
    <t xml:space="preserve"> Tietjerksteradeel </t>
  </si>
  <si>
    <t xml:space="preserve"> Waadhoeke</t>
  </si>
  <si>
    <t xml:space="preserve"> De Friese Meren</t>
  </si>
  <si>
    <t xml:space="preserve"> Heerenveen</t>
  </si>
  <si>
    <t xml:space="preserve"> Ooststellingwerf</t>
  </si>
  <si>
    <t xml:space="preserve"> Opsterland</t>
  </si>
  <si>
    <t xml:space="preserve"> Smallingerland</t>
  </si>
  <si>
    <t xml:space="preserve"> Weststellingwerf</t>
  </si>
  <si>
    <t xml:space="preserve"> Aa en Hunze</t>
  </si>
  <si>
    <t xml:space="preserve"> Assen</t>
  </si>
  <si>
    <t xml:space="preserve"> Noordenveld</t>
  </si>
  <si>
    <t xml:space="preserve"> Tynaarlo</t>
  </si>
  <si>
    <t>5 Zuidwest Friesland- De Friese Meren- Súdwest Fryslân</t>
  </si>
  <si>
    <t xml:space="preserve"> Súdwest Fryslân</t>
  </si>
  <si>
    <t>7 Noord Drenthe- Aa en Hunze- Assen- Midden Drenthe- Noordenveld- Tynaarlo</t>
  </si>
  <si>
    <t>3 Overig Groningen - Groningen- Het Hogeland- Midden Groningen- Westerkwartier</t>
  </si>
  <si>
    <t xml:space="preserve"> Midden Groningen</t>
  </si>
  <si>
    <t xml:space="preserve"> Midden Drenthe</t>
  </si>
  <si>
    <t xml:space="preserve"> Borger</t>
  </si>
  <si>
    <t xml:space="preserve"> Coevorden</t>
  </si>
  <si>
    <t xml:space="preserve"> Emmen</t>
  </si>
  <si>
    <t xml:space="preserve"> Hoogeveen</t>
  </si>
  <si>
    <t xml:space="preserve"> Meppel</t>
  </si>
  <si>
    <t xml:space="preserve"> Westerveld</t>
  </si>
  <si>
    <t xml:space="preserve"> De Wolden</t>
  </si>
  <si>
    <t xml:space="preserve"> Dalfsen</t>
  </si>
  <si>
    <t xml:space="preserve"> Hardenberg</t>
  </si>
  <si>
    <t xml:space="preserve"> Kampen</t>
  </si>
  <si>
    <t xml:space="preserve"> Ommen</t>
  </si>
  <si>
    <t xml:space="preserve"> Staphorst</t>
  </si>
  <si>
    <t xml:space="preserve"> Steenwijkerland</t>
  </si>
  <si>
    <t xml:space="preserve"> Zwartewaterland</t>
  </si>
  <si>
    <t xml:space="preserve"> Zwolle</t>
  </si>
  <si>
    <t xml:space="preserve"> Deventer</t>
  </si>
  <si>
    <t xml:space="preserve"> Olst</t>
  </si>
  <si>
    <t>Wijhe</t>
  </si>
  <si>
    <t xml:space="preserve"> Raalte</t>
  </si>
  <si>
    <t xml:space="preserve"> Almelo</t>
  </si>
  <si>
    <t xml:space="preserve"> Borne</t>
  </si>
  <si>
    <t xml:space="preserve"> Dinkelland</t>
  </si>
  <si>
    <t xml:space="preserve"> Enschede</t>
  </si>
  <si>
    <t xml:space="preserve"> Haaksbergen</t>
  </si>
  <si>
    <t xml:space="preserve"> Hellendoorn</t>
  </si>
  <si>
    <t xml:space="preserve"> Hengelo</t>
  </si>
  <si>
    <t xml:space="preserve"> Hof van Twente</t>
  </si>
  <si>
    <t xml:space="preserve"> Losser</t>
  </si>
  <si>
    <t xml:space="preserve"> Oldenzaal</t>
  </si>
  <si>
    <t xml:space="preserve"> Rijssen Holten</t>
  </si>
  <si>
    <t xml:space="preserve"> Tubbergen</t>
  </si>
  <si>
    <t xml:space="preserve"> Twenterand</t>
  </si>
  <si>
    <t xml:space="preserve"> Wierden</t>
  </si>
  <si>
    <t xml:space="preserve"> Barneveld</t>
  </si>
  <si>
    <t xml:space="preserve"> Ede</t>
  </si>
  <si>
    <t xml:space="preserve"> Elburg</t>
  </si>
  <si>
    <t xml:space="preserve"> Epe</t>
  </si>
  <si>
    <t xml:space="preserve"> Ermelo</t>
  </si>
  <si>
    <t xml:space="preserve"> Harderwijk</t>
  </si>
  <si>
    <t xml:space="preserve"> Hattem</t>
  </si>
  <si>
    <t xml:space="preserve"> Heerde</t>
  </si>
  <si>
    <t xml:space="preserve"> Nijkerk</t>
  </si>
  <si>
    <t xml:space="preserve"> Nunspeet</t>
  </si>
  <si>
    <t xml:space="preserve"> Oldebroek</t>
  </si>
  <si>
    <t xml:space="preserve"> Putten</t>
  </si>
  <si>
    <t xml:space="preserve"> Scherpenzeel</t>
  </si>
  <si>
    <t xml:space="preserve"> Voorst</t>
  </si>
  <si>
    <t xml:space="preserve"> Wageningen</t>
  </si>
  <si>
    <t xml:space="preserve"> Aalten</t>
  </si>
  <si>
    <t xml:space="preserve"> Berkelland</t>
  </si>
  <si>
    <t xml:space="preserve"> Bronckhorst</t>
  </si>
  <si>
    <t xml:space="preserve"> Brummen</t>
  </si>
  <si>
    <t xml:space="preserve"> Doetinchem</t>
  </si>
  <si>
    <t xml:space="preserve"> Lochem</t>
  </si>
  <si>
    <t xml:space="preserve"> Montferland</t>
  </si>
  <si>
    <t xml:space="preserve"> Oost Gelre</t>
  </si>
  <si>
    <t xml:space="preserve"> Oude Ijsselstreek</t>
  </si>
  <si>
    <t xml:space="preserve"> Winterswijk</t>
  </si>
  <si>
    <t xml:space="preserve"> Zutphen</t>
  </si>
  <si>
    <t xml:space="preserve"> Arnhem</t>
  </si>
  <si>
    <t xml:space="preserve"> Berg enDal</t>
  </si>
  <si>
    <t xml:space="preserve"> Beuningen</t>
  </si>
  <si>
    <t xml:space="preserve"> Doesburg</t>
  </si>
  <si>
    <t xml:space="preserve"> Druten</t>
  </si>
  <si>
    <t xml:space="preserve"> Duiven</t>
  </si>
  <si>
    <t xml:space="preserve"> Heumen</t>
  </si>
  <si>
    <t xml:space="preserve"> Lingewaard</t>
  </si>
  <si>
    <t xml:space="preserve"> Nijmegen</t>
  </si>
  <si>
    <t xml:space="preserve"> Renkum</t>
  </si>
  <si>
    <t xml:space="preserve"> Rheden</t>
  </si>
  <si>
    <t xml:space="preserve"> Rozendaal</t>
  </si>
  <si>
    <t xml:space="preserve"> Westervoort</t>
  </si>
  <si>
    <t xml:space="preserve"> Wijchen</t>
  </si>
  <si>
    <t xml:space="preserve"> Zevenaar</t>
  </si>
  <si>
    <t xml:space="preserve"> Buren</t>
  </si>
  <si>
    <t xml:space="preserve"> Culemborg</t>
  </si>
  <si>
    <t xml:space="preserve"> Maasdriel</t>
  </si>
  <si>
    <t xml:space="preserve"> Neder</t>
  </si>
  <si>
    <t>Betuwe</t>
  </si>
  <si>
    <t xml:space="preserve"> Tiel</t>
  </si>
  <si>
    <t xml:space="preserve"> West Betuwe</t>
  </si>
  <si>
    <t xml:space="preserve"> West Maas en Waal</t>
  </si>
  <si>
    <t xml:space="preserve"> Zaltbommel</t>
  </si>
  <si>
    <t xml:space="preserve"> Utrecht</t>
  </si>
  <si>
    <t xml:space="preserve"> Amersfoort</t>
  </si>
  <si>
    <t xml:space="preserve"> Baarn</t>
  </si>
  <si>
    <t xml:space="preserve"> De Bilt</t>
  </si>
  <si>
    <t xml:space="preserve"> Bunnik</t>
  </si>
  <si>
    <t xml:space="preserve"> Bunschoten</t>
  </si>
  <si>
    <t xml:space="preserve"> Eemnes</t>
  </si>
  <si>
    <t xml:space="preserve"> Houten</t>
  </si>
  <si>
    <t xml:space="preserve"> Ijsselstein</t>
  </si>
  <si>
    <t xml:space="preserve"> Leusden</t>
  </si>
  <si>
    <t xml:space="preserve"> Lopik</t>
  </si>
  <si>
    <t xml:space="preserve"> Montfoort</t>
  </si>
  <si>
    <t xml:space="preserve"> Nieuwegein</t>
  </si>
  <si>
    <t xml:space="preserve"> Oudewater</t>
  </si>
  <si>
    <t xml:space="preserve"> Renswoude</t>
  </si>
  <si>
    <t xml:space="preserve"> De Ronde Venen</t>
  </si>
  <si>
    <t xml:space="preserve"> Soest</t>
  </si>
  <si>
    <t xml:space="preserve"> Stichtse Vecht</t>
  </si>
  <si>
    <t xml:space="preserve"> Utrechtse Heuvelrug</t>
  </si>
  <si>
    <t xml:space="preserve"> Veenendaal</t>
  </si>
  <si>
    <t xml:space="preserve"> Rhenen</t>
  </si>
  <si>
    <t xml:space="preserve"> Wijk bij Duurstede</t>
  </si>
  <si>
    <t xml:space="preserve"> Woerden</t>
  </si>
  <si>
    <t xml:space="preserve"> Woudenberg</t>
  </si>
  <si>
    <t xml:space="preserve"> Zeist</t>
  </si>
  <si>
    <t xml:space="preserve"> Den Helder</t>
  </si>
  <si>
    <t xml:space="preserve"> Drechterland</t>
  </si>
  <si>
    <t xml:space="preserve"> Enkhuizen</t>
  </si>
  <si>
    <t xml:space="preserve"> Hollands Kroon</t>
  </si>
  <si>
    <t xml:space="preserve"> Hoorn</t>
  </si>
  <si>
    <t xml:space="preserve"> Koggenland</t>
  </si>
  <si>
    <t xml:space="preserve"> Medemblik</t>
  </si>
  <si>
    <t xml:space="preserve"> Opmeer</t>
  </si>
  <si>
    <t xml:space="preserve"> Schagen</t>
  </si>
  <si>
    <t xml:space="preserve"> Stede Broec</t>
  </si>
  <si>
    <t xml:space="preserve"> Texel</t>
  </si>
  <si>
    <t xml:space="preserve"> Alkmaar</t>
  </si>
  <si>
    <t xml:space="preserve"> Bergen</t>
  </si>
  <si>
    <t xml:space="preserve"> Heiloo</t>
  </si>
  <si>
    <t xml:space="preserve"> Dijk en Waard</t>
  </si>
  <si>
    <t xml:space="preserve"> Beverwijk</t>
  </si>
  <si>
    <t xml:space="preserve"> Castricum</t>
  </si>
  <si>
    <t xml:space="preserve"> Heemskerk</t>
  </si>
  <si>
    <t xml:space="preserve"> Uitgeest</t>
  </si>
  <si>
    <t xml:space="preserve"> Velsen</t>
  </si>
  <si>
    <t xml:space="preserve"> Bloemendaal</t>
  </si>
  <si>
    <t xml:space="preserve"> Haarlem</t>
  </si>
  <si>
    <t xml:space="preserve"> Heemstede</t>
  </si>
  <si>
    <t xml:space="preserve"> Zandvoort</t>
  </si>
  <si>
    <t xml:space="preserve"> Wormerland</t>
  </si>
  <si>
    <t xml:space="preserve"> Zaanstad</t>
  </si>
  <si>
    <t xml:space="preserve"> Aalsmeer</t>
  </si>
  <si>
    <t xml:space="preserve"> Amstelveen</t>
  </si>
  <si>
    <t xml:space="preserve"> Amsterdam</t>
  </si>
  <si>
    <t xml:space="preserve"> Beemster</t>
  </si>
  <si>
    <t xml:space="preserve"> Diemen</t>
  </si>
  <si>
    <t xml:space="preserve"> EdamVolendam</t>
  </si>
  <si>
    <t xml:space="preserve"> Haarlemmermeer</t>
  </si>
  <si>
    <t xml:space="preserve"> Landsmeer</t>
  </si>
  <si>
    <t xml:space="preserve"> Oostzaan</t>
  </si>
  <si>
    <t xml:space="preserve"> Ouder Amstel</t>
  </si>
  <si>
    <t xml:space="preserve"> Uithoorn</t>
  </si>
  <si>
    <t xml:space="preserve"> Waterland</t>
  </si>
  <si>
    <t xml:space="preserve"> Purmerend</t>
  </si>
  <si>
    <t xml:space="preserve"> Blaricum</t>
  </si>
  <si>
    <t xml:space="preserve"> Gooise Meren</t>
  </si>
  <si>
    <t xml:space="preserve"> Hilversum</t>
  </si>
  <si>
    <t xml:space="preserve"> Huizen</t>
  </si>
  <si>
    <t xml:space="preserve"> Laren</t>
  </si>
  <si>
    <t xml:space="preserve"> Weesp</t>
  </si>
  <si>
    <t xml:space="preserve"> Wijdemeren</t>
  </si>
  <si>
    <t xml:space="preserve"> Hillegom</t>
  </si>
  <si>
    <t xml:space="preserve"> Kaag en Braassem</t>
  </si>
  <si>
    <t xml:space="preserve"> Katwijk</t>
  </si>
  <si>
    <t xml:space="preserve"> Leiden</t>
  </si>
  <si>
    <t xml:space="preserve"> Leiderdorp</t>
  </si>
  <si>
    <t xml:space="preserve"> Lisse</t>
  </si>
  <si>
    <t xml:space="preserve"> Noordwijk</t>
  </si>
  <si>
    <t xml:space="preserve"> Teylingen</t>
  </si>
  <si>
    <t xml:space="preserve"> Voorschoten</t>
  </si>
  <si>
    <t xml:space="preserve"> Zoeterwoude</t>
  </si>
  <si>
    <t xml:space="preserve"> 's Gravenhage</t>
  </si>
  <si>
    <t xml:space="preserve"> Leidschendam Voorburg</t>
  </si>
  <si>
    <t xml:space="preserve"> Pijnacker Nootdorp</t>
  </si>
  <si>
    <t xml:space="preserve"> Rijswijk</t>
  </si>
  <si>
    <t xml:space="preserve"> Zoetermeer</t>
  </si>
  <si>
    <t xml:space="preserve"> Delft</t>
  </si>
  <si>
    <t xml:space="preserve"> Midden Delfland</t>
  </si>
  <si>
    <t xml:space="preserve"> Westland</t>
  </si>
  <si>
    <t>Den Haag</t>
  </si>
  <si>
    <t xml:space="preserve"> Alphen aan den Rijn</t>
  </si>
  <si>
    <t xml:space="preserve"> Bodegraven</t>
  </si>
  <si>
    <t>Reeuwijk</t>
  </si>
  <si>
    <t xml:space="preserve"> Gouda</t>
  </si>
  <si>
    <t xml:space="preserve"> Krimpenerwaard</t>
  </si>
  <si>
    <t xml:space="preserve"> Nieuwkoop</t>
  </si>
  <si>
    <t xml:space="preserve"> Waddinxveen</t>
  </si>
  <si>
    <t xml:space="preserve"> Barendrecht</t>
  </si>
  <si>
    <t xml:space="preserve"> Brielle</t>
  </si>
  <si>
    <t xml:space="preserve"> Capelle aan den IJssel</t>
  </si>
  <si>
    <t xml:space="preserve"> Goeree</t>
  </si>
  <si>
    <t xml:space="preserve">Overflakkee </t>
  </si>
  <si>
    <t xml:space="preserve"> Hoeksche Waard</t>
  </si>
  <si>
    <t xml:space="preserve"> Krimpen aan den Ijssel</t>
  </si>
  <si>
    <t xml:space="preserve"> Lansingerland</t>
  </si>
  <si>
    <t xml:space="preserve"> Maassluis</t>
  </si>
  <si>
    <t xml:space="preserve"> Nissewaard</t>
  </si>
  <si>
    <t xml:space="preserve"> Ridderkerk</t>
  </si>
  <si>
    <t xml:space="preserve"> Rotterdam</t>
  </si>
  <si>
    <t xml:space="preserve"> Schiedam</t>
  </si>
  <si>
    <t xml:space="preserve"> Vlaardingen</t>
  </si>
  <si>
    <t xml:space="preserve"> Westvoorne</t>
  </si>
  <si>
    <t xml:space="preserve"> Zuidplas</t>
  </si>
  <si>
    <t xml:space="preserve"> Alblasserdam</t>
  </si>
  <si>
    <t xml:space="preserve"> Dordrecht</t>
  </si>
  <si>
    <t xml:space="preserve"> Gorinchem</t>
  </si>
  <si>
    <t xml:space="preserve"> Hardinxveld Giessendam</t>
  </si>
  <si>
    <t xml:space="preserve"> Hendrik Ido Ambacht</t>
  </si>
  <si>
    <t xml:space="preserve"> Molenlanden</t>
  </si>
  <si>
    <t xml:space="preserve"> Papendrecht</t>
  </si>
  <si>
    <t xml:space="preserve"> Sliedrecht</t>
  </si>
  <si>
    <t xml:space="preserve"> Zwijndrecht</t>
  </si>
  <si>
    <t xml:space="preserve"> Hulst</t>
  </si>
  <si>
    <t xml:space="preserve"> Sluis</t>
  </si>
  <si>
    <t xml:space="preserve"> Terneuzen</t>
  </si>
  <si>
    <t xml:space="preserve"> Borsele</t>
  </si>
  <si>
    <t xml:space="preserve"> Goes</t>
  </si>
  <si>
    <t xml:space="preserve"> Kapelle</t>
  </si>
  <si>
    <t xml:space="preserve"> Middelburg</t>
  </si>
  <si>
    <t xml:space="preserve"> Noord</t>
  </si>
  <si>
    <t>Beveland</t>
  </si>
  <si>
    <t xml:space="preserve"> Reimerswaal</t>
  </si>
  <si>
    <t xml:space="preserve"> Schouwen</t>
  </si>
  <si>
    <t>Duiveland</t>
  </si>
  <si>
    <t xml:space="preserve"> Tholen</t>
  </si>
  <si>
    <t xml:space="preserve"> Veere</t>
  </si>
  <si>
    <t xml:space="preserve"> Vlissingen</t>
  </si>
  <si>
    <t xml:space="preserve"> Bergen op Zoom</t>
  </si>
  <si>
    <t xml:space="preserve"> Breda</t>
  </si>
  <si>
    <t xml:space="preserve"> Drimmelen</t>
  </si>
  <si>
    <t xml:space="preserve"> Etten</t>
  </si>
  <si>
    <t>Leur</t>
  </si>
  <si>
    <t xml:space="preserve"> Geertruidenberg</t>
  </si>
  <si>
    <t xml:space="preserve"> Halderberge</t>
  </si>
  <si>
    <t xml:space="preserve"> Oosterhout</t>
  </si>
  <si>
    <t xml:space="preserve"> Roosendaal</t>
  </si>
  <si>
    <t xml:space="preserve"> Rucphen</t>
  </si>
  <si>
    <t xml:space="preserve"> Steenbergen</t>
  </si>
  <si>
    <t xml:space="preserve"> Woensdrecht</t>
  </si>
  <si>
    <t xml:space="preserve"> Zundert</t>
  </si>
  <si>
    <t xml:space="preserve"> Alphen Chaam</t>
  </si>
  <si>
    <t xml:space="preserve"> Altena</t>
  </si>
  <si>
    <t xml:space="preserve"> Baarle</t>
  </si>
  <si>
    <t>Nassau</t>
  </si>
  <si>
    <t xml:space="preserve"> Dongen</t>
  </si>
  <si>
    <t xml:space="preserve"> Gilze en Rijen</t>
  </si>
  <si>
    <t xml:space="preserve"> Goirle</t>
  </si>
  <si>
    <t xml:space="preserve"> Hilvarenbeek</t>
  </si>
  <si>
    <t xml:space="preserve"> Loon op Zand</t>
  </si>
  <si>
    <t xml:space="preserve"> Oisterwijk</t>
  </si>
  <si>
    <t xml:space="preserve"> Tilburg</t>
  </si>
  <si>
    <t xml:space="preserve"> Waalwijk</t>
  </si>
  <si>
    <t xml:space="preserve"> Den Bosch</t>
  </si>
  <si>
    <t xml:space="preserve"> Bernheze</t>
  </si>
  <si>
    <t xml:space="preserve"> Boekel</t>
  </si>
  <si>
    <t xml:space="preserve"> Boxtel</t>
  </si>
  <si>
    <t xml:space="preserve"> Heusden</t>
  </si>
  <si>
    <t xml:space="preserve"> Land van Cuijk</t>
  </si>
  <si>
    <t xml:space="preserve"> Maashorst</t>
  </si>
  <si>
    <t xml:space="preserve"> Meierijstad</t>
  </si>
  <si>
    <t xml:space="preserve"> Oss</t>
  </si>
  <si>
    <t xml:space="preserve"> Sint Michielsgestel</t>
  </si>
  <si>
    <t xml:space="preserve"> Vught</t>
  </si>
  <si>
    <t xml:space="preserve"> Geldrop Mierlo</t>
  </si>
  <si>
    <t xml:space="preserve"> Gemert Bakel</t>
  </si>
  <si>
    <t xml:space="preserve"> Heeze Leende</t>
  </si>
  <si>
    <t xml:space="preserve"> Helmond</t>
  </si>
  <si>
    <t xml:space="preserve"> Laarbeek</t>
  </si>
  <si>
    <t xml:space="preserve"> Nuenen</t>
  </si>
  <si>
    <t xml:space="preserve"> Asten</t>
  </si>
  <si>
    <t xml:space="preserve"> Bergeijk</t>
  </si>
  <si>
    <t xml:space="preserve"> Best</t>
  </si>
  <si>
    <t xml:space="preserve"> Bladel</t>
  </si>
  <si>
    <t xml:space="preserve"> Cranendonck</t>
  </si>
  <si>
    <t xml:space="preserve"> Deurne</t>
  </si>
  <si>
    <t xml:space="preserve"> Eersel</t>
  </si>
  <si>
    <t xml:space="preserve"> Eindhoven</t>
  </si>
  <si>
    <t xml:space="preserve"> Gerwen en Nederwetten</t>
  </si>
  <si>
    <t xml:space="preserve"> Oirschot</t>
  </si>
  <si>
    <t xml:space="preserve"> Reusel De Mierden</t>
  </si>
  <si>
    <t xml:space="preserve"> Someren</t>
  </si>
  <si>
    <t xml:space="preserve"> Son en Breugel</t>
  </si>
  <si>
    <t xml:space="preserve"> Valkenswaard</t>
  </si>
  <si>
    <t xml:space="preserve"> Veldhoven</t>
  </si>
  <si>
    <t xml:space="preserve">  Waalre</t>
  </si>
  <si>
    <t xml:space="preserve"> Beesel</t>
  </si>
  <si>
    <t xml:space="preserve"> Gennep</t>
  </si>
  <si>
    <t xml:space="preserve"> Horst aan de Maas</t>
  </si>
  <si>
    <t xml:space="preserve"> Mook en Middelaar</t>
  </si>
  <si>
    <t xml:space="preserve"> Peel en Maas</t>
  </si>
  <si>
    <t xml:space="preserve"> Venlo</t>
  </si>
  <si>
    <t xml:space="preserve"> Venray</t>
  </si>
  <si>
    <t xml:space="preserve"> Echt Susteren</t>
  </si>
  <si>
    <t xml:space="preserve"> Leudal</t>
  </si>
  <si>
    <t xml:space="preserve"> Maasgouw</t>
  </si>
  <si>
    <t xml:space="preserve"> Nederweert</t>
  </si>
  <si>
    <t xml:space="preserve"> Roerdalen</t>
  </si>
  <si>
    <t xml:space="preserve"> Roermond</t>
  </si>
  <si>
    <t xml:space="preserve"> Weert</t>
  </si>
  <si>
    <t xml:space="preserve"> Beek</t>
  </si>
  <si>
    <t xml:space="preserve"> Beekdaelen</t>
  </si>
  <si>
    <t xml:space="preserve"> Brunssum</t>
  </si>
  <si>
    <t xml:space="preserve"> Eijsden Margraten</t>
  </si>
  <si>
    <t xml:space="preserve"> GulpenWittem</t>
  </si>
  <si>
    <t xml:space="preserve"> Heerlen</t>
  </si>
  <si>
    <t xml:space="preserve"> Kerkrade</t>
  </si>
  <si>
    <t xml:space="preserve"> Landgraaf</t>
  </si>
  <si>
    <t xml:space="preserve"> Maastricht</t>
  </si>
  <si>
    <t xml:space="preserve"> Meerssen</t>
  </si>
  <si>
    <t xml:space="preserve"> Simpelveld</t>
  </si>
  <si>
    <t xml:space="preserve"> Sittard</t>
  </si>
  <si>
    <t xml:space="preserve"> Geleen</t>
  </si>
  <si>
    <t xml:space="preserve"> Stein</t>
  </si>
  <si>
    <t xml:space="preserve"> Vaals</t>
  </si>
  <si>
    <t xml:space="preserve"> Valkenburg aan de Geul</t>
  </si>
  <si>
    <t xml:space="preserve"> Voerendaal</t>
  </si>
  <si>
    <t xml:space="preserve"> Almere</t>
  </si>
  <si>
    <t xml:space="preserve"> Dronten</t>
  </si>
  <si>
    <t xml:space="preserve"> Lelystad</t>
  </si>
  <si>
    <t xml:space="preserve"> Noordoostpolder</t>
  </si>
  <si>
    <t xml:space="preserve"> Urk</t>
  </si>
  <si>
    <t xml:space="preserve"> Zeewolde</t>
  </si>
  <si>
    <t xml:space="preserve">1 Oost Groningen </t>
  </si>
  <si>
    <t>2 Delfzijl en omgeving</t>
  </si>
  <si>
    <t xml:space="preserve">3 Overig Groningen </t>
  </si>
  <si>
    <t xml:space="preserve">4 Noord Friesland </t>
  </si>
  <si>
    <t>5 Zuidwest Friesland</t>
  </si>
  <si>
    <t>6 Zuidoost Friesland</t>
  </si>
  <si>
    <t>7 Noord Drenthe</t>
  </si>
  <si>
    <t>8 Zuidoost Drenthe</t>
  </si>
  <si>
    <t>9 Zuidwest Drenthe</t>
  </si>
  <si>
    <t>10 Noord Overijssel</t>
  </si>
  <si>
    <t>11 Zuidwest Overijssel</t>
  </si>
  <si>
    <t>12 Twente</t>
  </si>
  <si>
    <t>13 Veluwe Apeldoorn</t>
  </si>
  <si>
    <t>14 Achterhoek</t>
  </si>
  <si>
    <t>15 Arnhem/Nijmegen</t>
  </si>
  <si>
    <t>16 Zuidwest Gelderland</t>
  </si>
  <si>
    <t>17 Utrecht</t>
  </si>
  <si>
    <t>19 Alkmaar en omgeving</t>
  </si>
  <si>
    <t>20 Ijmond</t>
  </si>
  <si>
    <t>22 Zaanstreek</t>
  </si>
  <si>
    <t>23 Groot Amsterdam</t>
  </si>
  <si>
    <t>24 Het Gooi en Vechtstreek</t>
  </si>
  <si>
    <t>25 Agglomeratie Leiden en Bollenstreek</t>
  </si>
  <si>
    <t>27 Delft en Westland</t>
  </si>
  <si>
    <t>28 Oost Zuid Holland</t>
  </si>
  <si>
    <t>29 Groot Rijnmond Albrandswaard</t>
  </si>
  <si>
    <t>30 Zuidoost ZuidHolland</t>
  </si>
  <si>
    <t>31 Zeeuws Vlaanderen</t>
  </si>
  <si>
    <t>32 Overig Zeeland</t>
  </si>
  <si>
    <t>33 West Noord Brabant</t>
  </si>
  <si>
    <t>34 Midden NoordBrabant</t>
  </si>
  <si>
    <t>35 Noordoost NoordBrabant</t>
  </si>
  <si>
    <t>36 Zuidoos NoordBrabant</t>
  </si>
  <si>
    <t>37 Noord Limburg</t>
  </si>
  <si>
    <t>38 Midden Limburg</t>
  </si>
  <si>
    <t>39 Zuid Limburg</t>
  </si>
  <si>
    <t>40 Flevoland</t>
  </si>
  <si>
    <t>Afwijking woz Corop en Adres</t>
  </si>
  <si>
    <t>Woz waarde adres per vierkante meter</t>
  </si>
  <si>
    <t>Bag vierkante meters object</t>
  </si>
  <si>
    <t>Woz waarde object</t>
  </si>
  <si>
    <t>Gemeente</t>
  </si>
  <si>
    <t>Westerwolde</t>
  </si>
  <si>
    <t>Eemsdelta</t>
  </si>
  <si>
    <t>Woz waarde Corop regio</t>
  </si>
  <si>
    <t>nee</t>
  </si>
  <si>
    <t>ja/nee keuze</t>
  </si>
  <si>
    <t>30% opslag</t>
  </si>
  <si>
    <t>15% opslag</t>
  </si>
  <si>
    <r>
      <t xml:space="preserve">Subtotaal </t>
    </r>
    <r>
      <rPr>
        <b/>
        <sz val="10"/>
        <color rgb="FFFF0000"/>
        <rFont val="Arial"/>
        <family val="2"/>
      </rPr>
      <t>(maximaal 15 punten)</t>
    </r>
  </si>
  <si>
    <t>Het Hogeland</t>
  </si>
  <si>
    <t>Midden Groningen</t>
  </si>
  <si>
    <t>Westerkwartier</t>
  </si>
  <si>
    <t>Ameland</t>
  </si>
  <si>
    <t>Dantumadeel</t>
  </si>
  <si>
    <t>Harlingen</t>
  </si>
  <si>
    <t>Leeuwarden</t>
  </si>
  <si>
    <t>Schiermonnikoog</t>
  </si>
  <si>
    <t>Terschelling</t>
  </si>
  <si>
    <t>Waadhoeke</t>
  </si>
  <si>
    <t>Súdwest Fryslân</t>
  </si>
  <si>
    <t>Heerenveen</t>
  </si>
  <si>
    <t>Ooststellingwerf</t>
  </si>
  <si>
    <t>Opsterland</t>
  </si>
  <si>
    <t>Smallingerland</t>
  </si>
  <si>
    <t>Weststellingwerf</t>
  </si>
  <si>
    <t>Assen</t>
  </si>
  <si>
    <t>Noordenveld</t>
  </si>
  <si>
    <t>Tynaarlo</t>
  </si>
  <si>
    <t>Oldambt</t>
  </si>
  <si>
    <t>Pekela</t>
  </si>
  <si>
    <t>Stadskanaal</t>
  </si>
  <si>
    <t>Veendam</t>
  </si>
  <si>
    <t>Tietjerksteradeel</t>
  </si>
  <si>
    <t>DeFrieseMeren</t>
  </si>
  <si>
    <t>AaenHunze</t>
  </si>
  <si>
    <t>MiddenDrenthe</t>
  </si>
  <si>
    <t>Borger</t>
  </si>
  <si>
    <t>Coevorden</t>
  </si>
  <si>
    <t>Emmen</t>
  </si>
  <si>
    <t>Hoogeveen</t>
  </si>
  <si>
    <t>Meppel</t>
  </si>
  <si>
    <t>Westerveld</t>
  </si>
  <si>
    <t>DeWolden</t>
  </si>
  <si>
    <t>Dalfsen</t>
  </si>
  <si>
    <t>Hardenberg</t>
  </si>
  <si>
    <t>Kampen</t>
  </si>
  <si>
    <t>Ommen</t>
  </si>
  <si>
    <t>Staphorst</t>
  </si>
  <si>
    <t>Steenwijkerland</t>
  </si>
  <si>
    <t>Zwartewaterland</t>
  </si>
  <si>
    <t>Zwolle</t>
  </si>
  <si>
    <t>Deventer</t>
  </si>
  <si>
    <t>Olst</t>
  </si>
  <si>
    <t>Raalte</t>
  </si>
  <si>
    <t>Almelo</t>
  </si>
  <si>
    <t>Borne</t>
  </si>
  <si>
    <t>Dinkelland</t>
  </si>
  <si>
    <t>Enschede</t>
  </si>
  <si>
    <t>Haaksbergen</t>
  </si>
  <si>
    <t>Hellendoorn</t>
  </si>
  <si>
    <t>Hengelo</t>
  </si>
  <si>
    <t>HofvanTwente</t>
  </si>
  <si>
    <t>Losser</t>
  </si>
  <si>
    <t>Oldenzaal</t>
  </si>
  <si>
    <t>RijssenHolten</t>
  </si>
  <si>
    <t>Tubbergen</t>
  </si>
  <si>
    <t>Twenterand</t>
  </si>
  <si>
    <t>Wierden</t>
  </si>
  <si>
    <t>Barneveld</t>
  </si>
  <si>
    <t>Ede</t>
  </si>
  <si>
    <t>Elburg</t>
  </si>
  <si>
    <t>Epe</t>
  </si>
  <si>
    <t>Ermelo</t>
  </si>
  <si>
    <t>Harderwijk</t>
  </si>
  <si>
    <t>Hattem</t>
  </si>
  <si>
    <t>Heerde</t>
  </si>
  <si>
    <t>Nijkerk</t>
  </si>
  <si>
    <t>Nunspeet</t>
  </si>
  <si>
    <t>Oldebroek</t>
  </si>
  <si>
    <t>Putten</t>
  </si>
  <si>
    <t>Scherpenzeel</t>
  </si>
  <si>
    <t>Voorst</t>
  </si>
  <si>
    <t>Wageningen</t>
  </si>
  <si>
    <t>Aalten</t>
  </si>
  <si>
    <t>Berkelland</t>
  </si>
  <si>
    <t>Bronckhorst</t>
  </si>
  <si>
    <t>Brummen</t>
  </si>
  <si>
    <t>Doetinchem</t>
  </si>
  <si>
    <t>Lochem</t>
  </si>
  <si>
    <t>Montferland</t>
  </si>
  <si>
    <t>OostGelre</t>
  </si>
  <si>
    <t>OudeIjsselstreek</t>
  </si>
  <si>
    <t>Winterswijk</t>
  </si>
  <si>
    <t>Zutphen</t>
  </si>
  <si>
    <t>Arnhem</t>
  </si>
  <si>
    <t>BergenDal</t>
  </si>
  <si>
    <t>Beuningen</t>
  </si>
  <si>
    <t>Doesburg</t>
  </si>
  <si>
    <t>Druten</t>
  </si>
  <si>
    <t>Duiven</t>
  </si>
  <si>
    <t>Heumen</t>
  </si>
  <si>
    <t>Lingewaard</t>
  </si>
  <si>
    <t>Nijmegen</t>
  </si>
  <si>
    <t>Renkum</t>
  </si>
  <si>
    <t>Rheden</t>
  </si>
  <si>
    <t>Rozendaal</t>
  </si>
  <si>
    <t>Westervoort</t>
  </si>
  <si>
    <t>Wijchen</t>
  </si>
  <si>
    <t>Zevenaar</t>
  </si>
  <si>
    <t>Buren</t>
  </si>
  <si>
    <t>Culemborg</t>
  </si>
  <si>
    <t>Maasdriel</t>
  </si>
  <si>
    <t>Neder</t>
  </si>
  <si>
    <t>Tiel</t>
  </si>
  <si>
    <t>WestBetuwe</t>
  </si>
  <si>
    <t>WestMaasenWaal</t>
  </si>
  <si>
    <t>Zaltbommel</t>
  </si>
  <si>
    <t>Amersfoort</t>
  </si>
  <si>
    <t>Baarn</t>
  </si>
  <si>
    <t>DeBilt</t>
  </si>
  <si>
    <t>Bunnik</t>
  </si>
  <si>
    <t>Bunschoten</t>
  </si>
  <si>
    <t>Eemnes</t>
  </si>
  <si>
    <t>Houten</t>
  </si>
  <si>
    <t>Ijsselstein</t>
  </si>
  <si>
    <t>Leusden</t>
  </si>
  <si>
    <t>Lopik</t>
  </si>
  <si>
    <t>Montfoort</t>
  </si>
  <si>
    <t>Nieuwegein</t>
  </si>
  <si>
    <t>Oudewater</t>
  </si>
  <si>
    <t>Renswoude</t>
  </si>
  <si>
    <t>DeRondeVenen</t>
  </si>
  <si>
    <t>Soest</t>
  </si>
  <si>
    <t>StichtseVecht</t>
  </si>
  <si>
    <t>UtrechtseHeuvelrug</t>
  </si>
  <si>
    <t>Veenendaal</t>
  </si>
  <si>
    <t>Rhenen</t>
  </si>
  <si>
    <t>WijkbijDuurstede</t>
  </si>
  <si>
    <t>Woerden</t>
  </si>
  <si>
    <t>Woudenberg</t>
  </si>
  <si>
    <t>Zeist</t>
  </si>
  <si>
    <t>DenHelder</t>
  </si>
  <si>
    <t>Drechterland</t>
  </si>
  <si>
    <t>Enkhuizen</t>
  </si>
  <si>
    <t>HollandsKroon</t>
  </si>
  <si>
    <t>Hoorn</t>
  </si>
  <si>
    <t>Koggenland</t>
  </si>
  <si>
    <t>Medemblik</t>
  </si>
  <si>
    <t>Opmeer</t>
  </si>
  <si>
    <t>Schagen</t>
  </si>
  <si>
    <t>StedeBroec</t>
  </si>
  <si>
    <t>Texel</t>
  </si>
  <si>
    <t>Alkmaar</t>
  </si>
  <si>
    <t>Bergen</t>
  </si>
  <si>
    <t>Heiloo</t>
  </si>
  <si>
    <t>DijkenWaard</t>
  </si>
  <si>
    <t>Beverwijk</t>
  </si>
  <si>
    <t>Castricum</t>
  </si>
  <si>
    <t>Heemskerk</t>
  </si>
  <si>
    <t>Uitgeest</t>
  </si>
  <si>
    <t>Velsen</t>
  </si>
  <si>
    <t>Bloemendaal</t>
  </si>
  <si>
    <t>Haarlem</t>
  </si>
  <si>
    <t>Heemstede</t>
  </si>
  <si>
    <t>Zandvoort</t>
  </si>
  <si>
    <t>Wormerland</t>
  </si>
  <si>
    <t>Zaanstad</t>
  </si>
  <si>
    <t>Aalsmeer</t>
  </si>
  <si>
    <t>Amstelveen</t>
  </si>
  <si>
    <t>Amsterdam</t>
  </si>
  <si>
    <t>Beemster</t>
  </si>
  <si>
    <t>Diemen</t>
  </si>
  <si>
    <t>EdamVolendam</t>
  </si>
  <si>
    <t>Haarlemmermeer</t>
  </si>
  <si>
    <t>Landsmeer</t>
  </si>
  <si>
    <t>Oostzaan</t>
  </si>
  <si>
    <t>OuderAmstel</t>
  </si>
  <si>
    <t>Uithoorn</t>
  </si>
  <si>
    <t>Waterland</t>
  </si>
  <si>
    <t>Purmerend</t>
  </si>
  <si>
    <t>Blaricum</t>
  </si>
  <si>
    <t>GooiseMeren</t>
  </si>
  <si>
    <t>Hilversum</t>
  </si>
  <si>
    <t>Huizen</t>
  </si>
  <si>
    <t>Laren</t>
  </si>
  <si>
    <t>Weesp</t>
  </si>
  <si>
    <t>Wijdemeren</t>
  </si>
  <si>
    <t>Hillegom</t>
  </si>
  <si>
    <t>KaagenBraassem</t>
  </si>
  <si>
    <t>Katwijk</t>
  </si>
  <si>
    <t>Leiden</t>
  </si>
  <si>
    <t>Leiderdorp</t>
  </si>
  <si>
    <t>Lisse</t>
  </si>
  <si>
    <t>Noordwijk</t>
  </si>
  <si>
    <t>Teylingen</t>
  </si>
  <si>
    <t>Voorschoten</t>
  </si>
  <si>
    <t>Zoeterwoude</t>
  </si>
  <si>
    <t>LeidschendamVoorburg</t>
  </si>
  <si>
    <t>PijnackerNootdorp</t>
  </si>
  <si>
    <t>Rijswijk</t>
  </si>
  <si>
    <t>Zoetermeer</t>
  </si>
  <si>
    <t>Delft</t>
  </si>
  <si>
    <t>MiddenDelfland</t>
  </si>
  <si>
    <t>Westland</t>
  </si>
  <si>
    <t>AlphenaandenRijn</t>
  </si>
  <si>
    <t>Bodegraven</t>
  </si>
  <si>
    <t>Gouda</t>
  </si>
  <si>
    <t>Krimpenerwaard</t>
  </si>
  <si>
    <t>Nieuwkoop</t>
  </si>
  <si>
    <t>Waddinxveen</t>
  </si>
  <si>
    <t>Barendrecht</t>
  </si>
  <si>
    <t>Brielle</t>
  </si>
  <si>
    <t>CapelleaandenIJssel</t>
  </si>
  <si>
    <t>Goeree</t>
  </si>
  <si>
    <t>Overflakkee</t>
  </si>
  <si>
    <t>HoekscheWaard</t>
  </si>
  <si>
    <t>KrimpenaandenIjssel</t>
  </si>
  <si>
    <t>Lansingerland</t>
  </si>
  <si>
    <t>Maassluis</t>
  </si>
  <si>
    <t>Nissewaard</t>
  </si>
  <si>
    <t>Ridderkerk</t>
  </si>
  <si>
    <t>Schiedam</t>
  </si>
  <si>
    <t>Vlaardingen</t>
  </si>
  <si>
    <t>Westvoorne</t>
  </si>
  <si>
    <t>Zuidplas</t>
  </si>
  <si>
    <t>Alblasserdam</t>
  </si>
  <si>
    <t>Dordrecht</t>
  </si>
  <si>
    <t>Gorinchem</t>
  </si>
  <si>
    <t>HardinxveldGiessendam</t>
  </si>
  <si>
    <t>HendrikIdoAmbacht</t>
  </si>
  <si>
    <t>Molenlanden</t>
  </si>
  <si>
    <t>Papendrecht</t>
  </si>
  <si>
    <t>Sliedrecht</t>
  </si>
  <si>
    <t>Zwijndrecht</t>
  </si>
  <si>
    <t>Hulst</t>
  </si>
  <si>
    <t>Sluis</t>
  </si>
  <si>
    <t>Terneuzen</t>
  </si>
  <si>
    <t>Borsele</t>
  </si>
  <si>
    <t>Goes</t>
  </si>
  <si>
    <t>Kapelle</t>
  </si>
  <si>
    <t>Middelburg</t>
  </si>
  <si>
    <t>Noord</t>
  </si>
  <si>
    <t>Reimerswaal</t>
  </si>
  <si>
    <t>Schouwen</t>
  </si>
  <si>
    <t>Tholen</t>
  </si>
  <si>
    <t>Veere</t>
  </si>
  <si>
    <t>Vlissingen</t>
  </si>
  <si>
    <t>BergenopZoom</t>
  </si>
  <si>
    <t>Breda</t>
  </si>
  <si>
    <t>Drimmelen</t>
  </si>
  <si>
    <t>Etten</t>
  </si>
  <si>
    <t>Geertruidenberg</t>
  </si>
  <si>
    <t>Halderberge</t>
  </si>
  <si>
    <t>Oosterhout</t>
  </si>
  <si>
    <t>Roosendaal</t>
  </si>
  <si>
    <t>Rucphen</t>
  </si>
  <si>
    <t>Steenbergen</t>
  </si>
  <si>
    <t>Woensdrecht</t>
  </si>
  <si>
    <t>Zundert</t>
  </si>
  <si>
    <t>AlphenChaam</t>
  </si>
  <si>
    <t>Altena</t>
  </si>
  <si>
    <t>Baarle</t>
  </si>
  <si>
    <t>Dongen</t>
  </si>
  <si>
    <t>GilzeenRijen</t>
  </si>
  <si>
    <t>Goirle</t>
  </si>
  <si>
    <t>Hilvarenbeek</t>
  </si>
  <si>
    <t>LoonopZand</t>
  </si>
  <si>
    <t>Oisterwijk</t>
  </si>
  <si>
    <t>Tilburg</t>
  </si>
  <si>
    <t>Waalwijk</t>
  </si>
  <si>
    <t>DenBosch</t>
  </si>
  <si>
    <t>Bernheze</t>
  </si>
  <si>
    <t>Boekel</t>
  </si>
  <si>
    <t>Boxtel</t>
  </si>
  <si>
    <t>Heusden</t>
  </si>
  <si>
    <t>LandvanCuijk</t>
  </si>
  <si>
    <t>Maashorst</t>
  </si>
  <si>
    <t>Meierijstad</t>
  </si>
  <si>
    <t>Oss</t>
  </si>
  <si>
    <t>SintMichielsgestel</t>
  </si>
  <si>
    <t>Vught</t>
  </si>
  <si>
    <t>GeldropMierlo</t>
  </si>
  <si>
    <t>GemertBakel</t>
  </si>
  <si>
    <t>HeezeLeende</t>
  </si>
  <si>
    <t>Helmond</t>
  </si>
  <si>
    <t>Laarbeek</t>
  </si>
  <si>
    <t>Nuenen</t>
  </si>
  <si>
    <t>Asten</t>
  </si>
  <si>
    <t>Bergeijk</t>
  </si>
  <si>
    <t>Best</t>
  </si>
  <si>
    <t>Bladel</t>
  </si>
  <si>
    <t>Cranendonck</t>
  </si>
  <si>
    <t>Deurne</t>
  </si>
  <si>
    <t>Eersel</t>
  </si>
  <si>
    <t>Eindhoven</t>
  </si>
  <si>
    <t>GerwenenNederwetten</t>
  </si>
  <si>
    <t>Oirschot</t>
  </si>
  <si>
    <t>ReuselDeMierden</t>
  </si>
  <si>
    <t>Someren</t>
  </si>
  <si>
    <t>SonenBreugel</t>
  </si>
  <si>
    <t>Valkenswaard</t>
  </si>
  <si>
    <t>Veldhoven</t>
  </si>
  <si>
    <t>Waalre</t>
  </si>
  <si>
    <t>Beesel</t>
  </si>
  <si>
    <t>Gennep</t>
  </si>
  <si>
    <t>HorstaandeMaas</t>
  </si>
  <si>
    <t>MookenMiddelaar</t>
  </si>
  <si>
    <t>PeelenMaas</t>
  </si>
  <si>
    <t>Venlo</t>
  </si>
  <si>
    <t>Venray</t>
  </si>
  <si>
    <t>EchtSusteren</t>
  </si>
  <si>
    <t>Leudal</t>
  </si>
  <si>
    <t>Maasgouw</t>
  </si>
  <si>
    <t>Nederweert</t>
  </si>
  <si>
    <t>Roerdalen</t>
  </si>
  <si>
    <t>Roermond</t>
  </si>
  <si>
    <t>Weert</t>
  </si>
  <si>
    <t>Beek</t>
  </si>
  <si>
    <t>Beekdaelen</t>
  </si>
  <si>
    <t>Brunssum</t>
  </si>
  <si>
    <t>EijsdenMargraten</t>
  </si>
  <si>
    <t>GulpenWittem</t>
  </si>
  <si>
    <t>Heerlen</t>
  </si>
  <si>
    <t>Kerkrade</t>
  </si>
  <si>
    <t>Landgraaf</t>
  </si>
  <si>
    <t>Maastricht</t>
  </si>
  <si>
    <t>Meerssen</t>
  </si>
  <si>
    <t>Simpelveld</t>
  </si>
  <si>
    <t>Sittard</t>
  </si>
  <si>
    <t>Geleen</t>
  </si>
  <si>
    <t>Stein</t>
  </si>
  <si>
    <t>Vaals</t>
  </si>
  <si>
    <t>ValkenburgaandeGeul</t>
  </si>
  <si>
    <t>Voerendaal</t>
  </si>
  <si>
    <t>Almere</t>
  </si>
  <si>
    <t>Dronten</t>
  </si>
  <si>
    <t>Lelystad</t>
  </si>
  <si>
    <t>Noordoostpolder</t>
  </si>
  <si>
    <t>Urk</t>
  </si>
  <si>
    <t>Zeewolde</t>
  </si>
  <si>
    <t>s-Gravenhage</t>
  </si>
  <si>
    <t xml:space="preserve"> Noord Beveland</t>
  </si>
  <si>
    <t>Noardeast Fryslân</t>
  </si>
  <si>
    <t>www.assets.nl</t>
  </si>
  <si>
    <t>huurper maand tot 1-7-24</t>
  </si>
  <si>
    <t>huur per jaar tot 1-7-2024</t>
  </si>
  <si>
    <t>huurper maand vanaf 1-7-24</t>
  </si>
  <si>
    <t>huur per jaar vanaf 1-7-2024</t>
  </si>
  <si>
    <t>Voorbeeldstraat</t>
  </si>
  <si>
    <t>Energielabel vanaf 1-1-2021</t>
  </si>
  <si>
    <r>
      <t xml:space="preserve">Zet een 1 welk bij label het betreft en kies </t>
    </r>
    <r>
      <rPr>
        <b/>
        <sz val="10"/>
        <color rgb="FFFF0000"/>
        <rFont val="Arial"/>
        <family val="2"/>
      </rPr>
      <t>een</t>
    </r>
    <r>
      <rPr>
        <sz val="10"/>
        <color rgb="FFFF0000"/>
        <rFont val="Arial"/>
        <family val="2"/>
      </rPr>
      <t xml:space="preserve"> van de onderstaande drie opties (Na 2021 / EP index / bouwjaar)</t>
    </r>
  </si>
  <si>
    <r>
      <t xml:space="preserve">5.1 Lengte aanrecht  </t>
    </r>
    <r>
      <rPr>
        <sz val="10"/>
        <color rgb="FFFF0000"/>
        <rFont val="Arial"/>
        <family val="2"/>
      </rPr>
      <t>(vul een 1 in bij de juiste lengte)</t>
    </r>
  </si>
  <si>
    <t>Gekoelde privé vertrekken/overige ruimtes (maximaal 2 punten te realiseren)</t>
  </si>
  <si>
    <r>
      <t>Gekoelde gemeenschappelijke vertrekken</t>
    </r>
    <r>
      <rPr>
        <sz val="10"/>
        <color rgb="FFFF0000"/>
        <rFont val="Arial"/>
        <family val="2"/>
      </rPr>
      <t xml:space="preserve"> </t>
    </r>
    <r>
      <rPr>
        <sz val="10"/>
        <rFont val="Arial"/>
        <family val="2"/>
      </rPr>
      <t>(maximaal 2 punten te realiseren)</t>
    </r>
  </si>
  <si>
    <t>prive vertrek(ken)</t>
  </si>
  <si>
    <r>
      <t xml:space="preserve">2. Oppervlakte van overige ruimtes </t>
    </r>
    <r>
      <rPr>
        <sz val="10"/>
        <color rgb="FFFF0000"/>
        <rFont val="Arial"/>
        <family val="2"/>
      </rPr>
      <t>(vul het aantal vierkante meters in)</t>
    </r>
  </si>
  <si>
    <r>
      <t xml:space="preserve">1. Oppervlakte van vertrekken </t>
    </r>
    <r>
      <rPr>
        <sz val="10"/>
        <color rgb="FFFF0000"/>
        <rFont val="Arial"/>
        <family val="2"/>
      </rPr>
      <t>(vul het aantal vierkante meters in)</t>
    </r>
  </si>
  <si>
    <r>
      <t xml:space="preserve">5.2 Voorzieningen </t>
    </r>
    <r>
      <rPr>
        <sz val="10"/>
        <color rgb="FFFF0000"/>
        <rFont val="Arial"/>
        <family val="2"/>
      </rPr>
      <t>(vul het aantal voorzieningen in het totale pand)</t>
    </r>
  </si>
  <si>
    <t>Indien sanitair via woon- en slaapvertrek van 
verhuurder bereikbaar is (hospita).</t>
  </si>
  <si>
    <t>Laagste raamkozijn &gt;1,60m boven vloer van (hoofd)woonvertrek</t>
  </si>
  <si>
    <t>Maximale verwachte huurprijs o.b.v. huurprijsgrenzen 01-07-2025</t>
  </si>
  <si>
    <t xml:space="preserve">11. WOZ-waarde </t>
  </si>
  <si>
    <r>
      <rPr>
        <b/>
        <sz val="10"/>
        <rFont val="Arial"/>
        <family val="2"/>
      </rPr>
      <t xml:space="preserve">9. Gemeenschappelijk binnenruimte </t>
    </r>
    <r>
      <rPr>
        <b/>
        <sz val="10"/>
        <color rgb="FFFF0000"/>
        <rFont val="Arial"/>
        <family val="2"/>
      </rPr>
      <t>(alleen in het geval van meerdere adressen/huisnummers) -&gt; anders leeg laten</t>
    </r>
  </si>
  <si>
    <t>Oppervlakte gemeenschappelijke buitenruimtes</t>
  </si>
  <si>
    <r>
      <rPr>
        <b/>
        <sz val="10"/>
        <rFont val="Arial"/>
        <family val="2"/>
      </rPr>
      <t xml:space="preserve">Aantal </t>
    </r>
    <r>
      <rPr>
        <sz val="10"/>
        <rFont val="Arial"/>
        <family val="2"/>
      </rPr>
      <t>onzelfstandige woningen met toegang tot buitenruimte</t>
    </r>
  </si>
  <si>
    <r>
      <rPr>
        <b/>
        <sz val="10"/>
        <rFont val="Arial"/>
        <family val="2"/>
      </rPr>
      <t xml:space="preserve">Oppervlakte </t>
    </r>
    <r>
      <rPr>
        <sz val="10"/>
        <rFont val="Arial"/>
        <family val="2"/>
      </rPr>
      <t>gemeenschappelijke buitenruimte</t>
    </r>
    <r>
      <rPr>
        <sz val="10"/>
        <color rgb="FFFF0000"/>
        <rFont val="Arial"/>
        <family val="2"/>
      </rPr>
      <t xml:space="preserve"> (1 adres)</t>
    </r>
  </si>
  <si>
    <r>
      <t xml:space="preserve">Oppervlakte privé buitenruimte </t>
    </r>
    <r>
      <rPr>
        <b/>
        <sz val="10"/>
        <rFont val="Arial"/>
        <family val="2"/>
      </rPr>
      <t>m2</t>
    </r>
    <r>
      <rPr>
        <b/>
        <sz val="10"/>
        <color rgb="FFFF0000"/>
        <rFont val="Arial"/>
        <family val="2"/>
      </rPr>
      <t xml:space="preserve"> </t>
    </r>
  </si>
  <si>
    <t>o.b.v. Bouwjaar</t>
  </si>
  <si>
    <t>Toeslag</t>
  </si>
  <si>
    <t>Diclaimer: Dit Excel-bestand is gemaakt met openbare informatie om de onzelfstandige puntenhuur te berekenen. Het biedt een inschatting van de huur die u wettelijk mag vragen. Dit is geen document dat bedoeld is voor gebruik bij de huurcommissie of andere officiële doeleinden. Assets.nl is niet aansprakelijk voor de uitkomst van de berekeningen gemaakt met dit bestand. Gebruik dit bestand uitsluitend als een indicatief hulpmiddel.</t>
  </si>
  <si>
    <t xml:space="preserve">Bron: </t>
  </si>
  <si>
    <t xml:space="preserve">https://www.volkshuisvestingnederland.nl/binaries/volkshuisvestingnederland/documenten/publicaties/2024/02/06/stukken-wetsvoorstel-betaalbare-huur/7.+Ontwerpbesluit+modernisering+van+het+waarderingsstelsel+voor+onzelfstandige+woonruimte.pdf </t>
  </si>
  <si>
    <t>Bron:</t>
  </si>
  <si>
    <t>https://www.volkshuisvestingnederland.nl/documenten/publicaties/2024/03/14/maxhuur_2024_onzelfstandige-woningen_05xcpi-jan-jul2023_nw-wwso</t>
  </si>
  <si>
    <t>huur per maand</t>
  </si>
  <si>
    <t>Woningwaardering Onzelfstandig (WWS-O)</t>
  </si>
  <si>
    <t>Om een juiste berekening te maken moet u alle groen gearceerde velden nalopen</t>
  </si>
  <si>
    <r>
      <rPr>
        <b/>
        <sz val="10"/>
        <color rgb="FF000000"/>
        <rFont val="Arial"/>
        <family val="2"/>
      </rPr>
      <t xml:space="preserve">* Auteursrecht: </t>
    </r>
    <r>
      <rPr>
        <sz val="10"/>
        <color rgb="FF000000"/>
        <rFont val="Arial"/>
        <family val="2"/>
      </rPr>
      <t>Op dit Excel-bestand rust ons auteursrecht. U heeft toestemming om deze binnen uw eigen onderneming te gebruiken. U mag de notitie niet doorverkopen of aan anderen toesturen. Wij waarderen het uiteraard als u ons bestand aanbeveelt bij anderen; geïnteresseerden mogen het bestand via onze website kopen.</t>
    </r>
  </si>
  <si>
    <t>Beschermde dorps- en stadsgezicht</t>
  </si>
  <si>
    <t>5% opslag</t>
  </si>
  <si>
    <t>Den haag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</si>
</sst>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 &quot;€&quot;\ * #,##0.00_ ;_ &quot;€&quot;\ * \-#,##0.00_ ;_ &quot;€&quot;\ * &quot;-&quot;??_ ;_ @_ "/>
    <numFmt numFmtId="164" formatCode="_ &quot;€&quot;\ * #,##0_ ;_ &quot;€&quot;\ * \-#,##0_ ;_ &quot;€&quot;\ * &quot;-&quot;??_ ;_ @_ "/>
    <numFmt numFmtId="165" formatCode="&quot;€&quot;\ #,##0.00"/>
    <numFmt numFmtId="166" formatCode="&quot;€&quot;\ #,##0"/>
  </numFmts>
  <fonts count="28" x14ac:knownFonts="1">
    <font>
      <sz val="10"/>
      <color rgb="FF000000"/>
      <name val="Times New Roman"/>
      <charset val="204"/>
    </font>
    <font>
      <sz val="10"/>
      <color rgb="FF000000"/>
      <name val="Arial"/>
      <family val="2"/>
    </font>
    <font>
      <sz val="10"/>
      <name val="Arial"/>
      <family val="2"/>
    </font>
    <font>
      <b/>
      <sz val="10"/>
      <name val="Arial"/>
      <family val="2"/>
    </font>
    <font>
      <sz val="10"/>
      <color rgb="FF000000"/>
      <name val="Times New Roman"/>
      <family val="1"/>
    </font>
    <font>
      <sz val="10"/>
      <color rgb="FF000000"/>
      <name val="Times New Roman"/>
      <family val="1"/>
    </font>
    <font>
      <vertAlign val="superscript"/>
      <sz val="10"/>
      <name val="Arial"/>
      <family val="2"/>
    </font>
    <font>
      <b/>
      <sz val="10"/>
      <color rgb="FF000000"/>
      <name val="Arial"/>
      <family val="2"/>
    </font>
    <font>
      <b/>
      <sz val="10"/>
      <color rgb="FFFF0000"/>
      <name val="Arial"/>
      <family val="2"/>
    </font>
    <font>
      <sz val="10"/>
      <color rgb="FFFF0000"/>
      <name val="Arial"/>
      <family val="2"/>
    </font>
    <font>
      <b/>
      <sz val="10"/>
      <color theme="0"/>
      <name val="Arial"/>
      <family val="2"/>
    </font>
    <font>
      <sz val="12"/>
      <color rgb="FF000000"/>
      <name val="Times New Roman"/>
      <family val="1"/>
    </font>
    <font>
      <b/>
      <sz val="12"/>
      <color rgb="FF000000"/>
      <name val="Times New Roman"/>
      <family val="1"/>
    </font>
    <font>
      <b/>
      <sz val="12"/>
      <color rgb="FF000000"/>
      <name val="Arial"/>
      <family val="2"/>
    </font>
    <font>
      <sz val="12"/>
      <color rgb="FF000000"/>
      <name val="Arial"/>
      <family val="2"/>
    </font>
    <font>
      <u/>
      <sz val="10"/>
      <color theme="10"/>
      <name val="Times New Roman"/>
      <family val="1"/>
    </font>
    <font>
      <sz val="10"/>
      <color theme="1"/>
      <name val="Arial"/>
      <family val="2"/>
    </font>
    <font>
      <sz val="10"/>
      <color theme="0"/>
      <name val="Arial"/>
      <family val="2"/>
    </font>
    <font>
      <u/>
      <sz val="22"/>
      <color theme="10"/>
      <name val="Times New Roman"/>
      <family val="1"/>
    </font>
    <font>
      <sz val="22"/>
      <color rgb="FF000000"/>
      <name val="Arial"/>
      <family val="2"/>
    </font>
    <font>
      <sz val="10"/>
      <color rgb="FFFF0000"/>
      <name val="Times New Roman"/>
      <family val="1"/>
    </font>
    <font>
      <u/>
      <sz val="10"/>
      <color theme="10"/>
      <name val="Arial"/>
      <family val="2"/>
    </font>
    <font>
      <sz val="10"/>
      <color rgb="FF0070C0"/>
      <name val="Arial"/>
      <family val="2"/>
    </font>
    <font>
      <sz val="10"/>
      <color rgb="FF0070C0"/>
      <name val="Times New Roman"/>
      <family val="1"/>
    </font>
    <font>
      <sz val="10"/>
      <color theme="4" tint="-0.499984740745262"/>
      <name val="Arial"/>
      <family val="2"/>
    </font>
    <font>
      <b/>
      <sz val="16"/>
      <name val="Arial"/>
      <family val="2"/>
    </font>
    <font>
      <b/>
      <sz val="16"/>
      <color rgb="FFFF0000"/>
      <name val="Arial"/>
      <family val="2"/>
    </font>
    <font>
      <b/>
      <sz val="14"/>
      <color rgb="FFFF0000"/>
      <name val="Arial"/>
      <family val="2"/>
    </font>
  </fonts>
  <fills count="8">
    <fill>
      <patternFill patternType="none"/>
    </fill>
    <fill>
      <patternFill patternType="gray125"/>
    </fill>
    <fill>
      <patternFill patternType="solid">
        <fgColor rgb="FFD9D9D9"/>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BDBA6"/>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15" fillId="0" borderId="0" applyNumberFormat="0" applyFill="0" applyBorder="0" applyAlignment="0" applyProtection="0"/>
  </cellStyleXfs>
  <cellXfs count="261">
    <xf numFmtId="0" fontId="0" fillId="0" borderId="0" xfId="0" applyAlignment="1">
      <alignment horizontal="left" vertical="top"/>
    </xf>
    <xf numFmtId="0" fontId="1"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vertical="center" wrapText="1"/>
    </xf>
    <xf numFmtId="8" fontId="1" fillId="0" borderId="0" xfId="0" applyNumberFormat="1" applyFont="1" applyAlignment="1">
      <alignment horizontal="left" vertical="center" wrapText="1"/>
    </xf>
    <xf numFmtId="8" fontId="1" fillId="0" borderId="0" xfId="0" applyNumberFormat="1" applyFont="1" applyAlignment="1">
      <alignment horizontal="left" vertical="top"/>
    </xf>
    <xf numFmtId="0" fontId="11" fillId="0" borderId="0" xfId="0" applyFont="1" applyAlignment="1">
      <alignment horizontal="left" vertical="top"/>
    </xf>
    <xf numFmtId="164" fontId="11" fillId="0" borderId="0" xfId="1" applyNumberFormat="1" applyFont="1" applyAlignment="1">
      <alignment horizontal="center" vertical="top"/>
    </xf>
    <xf numFmtId="0" fontId="12" fillId="0" borderId="0" xfId="0" applyFont="1" applyAlignment="1">
      <alignment horizontal="left" vertical="top"/>
    </xf>
    <xf numFmtId="0" fontId="0" fillId="0" borderId="0" xfId="0" applyAlignment="1">
      <alignment vertical="top"/>
    </xf>
    <xf numFmtId="0" fontId="13" fillId="0" borderId="0" xfId="0" applyFont="1" applyAlignment="1">
      <alignment horizontal="left" vertical="top"/>
    </xf>
    <xf numFmtId="0" fontId="14" fillId="0" borderId="0" xfId="0" applyFont="1" applyAlignment="1">
      <alignment horizontal="left" vertical="top"/>
    </xf>
    <xf numFmtId="164" fontId="14" fillId="0" borderId="0" xfId="1" applyNumberFormat="1" applyFont="1" applyAlignment="1">
      <alignment horizontal="center" vertical="top"/>
    </xf>
    <xf numFmtId="164" fontId="1" fillId="0" borderId="0" xfId="1" applyNumberFormat="1" applyFont="1" applyAlignment="1">
      <alignment horizontal="left" vertical="top"/>
    </xf>
    <xf numFmtId="2" fontId="1" fillId="0" borderId="0" xfId="0" applyNumberFormat="1" applyFont="1"/>
    <xf numFmtId="0" fontId="1" fillId="6" borderId="0" xfId="0" applyFont="1" applyFill="1" applyAlignment="1">
      <alignment horizontal="left" vertical="top"/>
    </xf>
    <xf numFmtId="0" fontId="1" fillId="0" borderId="0" xfId="0" applyFont="1" applyAlignment="1" applyProtection="1">
      <alignment horizontal="left" vertical="top"/>
      <protection hidden="1"/>
    </xf>
    <xf numFmtId="0" fontId="7" fillId="0" borderId="13" xfId="0" applyFont="1" applyBorder="1" applyAlignment="1" applyProtection="1">
      <alignment horizontal="left" vertical="top"/>
      <protection hidden="1"/>
    </xf>
    <xf numFmtId="0" fontId="2" fillId="0" borderId="13" xfId="0" applyFont="1" applyBorder="1" applyAlignment="1" applyProtection="1">
      <alignment horizontal="left" vertical="top" wrapText="1"/>
      <protection hidden="1"/>
    </xf>
    <xf numFmtId="0" fontId="0" fillId="0" borderId="13" xfId="0" applyBorder="1" applyAlignment="1" applyProtection="1">
      <alignment horizontal="left" vertical="top"/>
      <protection hidden="1"/>
    </xf>
    <xf numFmtId="0" fontId="1" fillId="0" borderId="13" xfId="0" applyFont="1" applyBorder="1" applyAlignment="1" applyProtection="1">
      <alignment horizontal="left" vertical="top"/>
      <protection hidden="1"/>
    </xf>
    <xf numFmtId="164" fontId="1" fillId="0" borderId="13" xfId="1" applyNumberFormat="1" applyFont="1" applyBorder="1" applyAlignment="1" applyProtection="1">
      <alignment horizontal="left" vertical="top"/>
      <protection hidden="1"/>
    </xf>
    <xf numFmtId="0" fontId="1" fillId="0" borderId="13" xfId="0" applyFont="1" applyBorder="1" applyAlignment="1" applyProtection="1">
      <alignment horizontal="left" vertical="center" wrapText="1"/>
      <protection hidden="1"/>
    </xf>
    <xf numFmtId="0" fontId="2" fillId="0" borderId="13" xfId="0" applyFont="1" applyBorder="1" applyAlignment="1" applyProtection="1">
      <alignment vertical="top" wrapText="1"/>
      <protection hidden="1"/>
    </xf>
    <xf numFmtId="166" fontId="2" fillId="0" borderId="13" xfId="0" applyNumberFormat="1" applyFont="1" applyBorder="1" applyAlignment="1" applyProtection="1">
      <alignment horizontal="left" vertical="top" wrapText="1"/>
      <protection hidden="1"/>
    </xf>
    <xf numFmtId="166" fontId="2" fillId="0" borderId="13" xfId="1" applyNumberFormat="1" applyFont="1" applyFill="1" applyBorder="1" applyAlignment="1" applyProtection="1">
      <alignment horizontal="left" vertical="top" wrapText="1"/>
      <protection hidden="1"/>
    </xf>
    <xf numFmtId="9" fontId="1" fillId="0" borderId="13" xfId="2" applyFont="1" applyBorder="1" applyAlignment="1" applyProtection="1">
      <alignment horizontal="left" vertical="top" shrinkToFit="1"/>
      <protection hidden="1"/>
    </xf>
    <xf numFmtId="0" fontId="3"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horizontal="center" wrapText="1"/>
      <protection hidden="1"/>
    </xf>
    <xf numFmtId="1" fontId="1" fillId="0" borderId="1" xfId="0" applyNumberFormat="1" applyFont="1" applyBorder="1" applyAlignment="1" applyProtection="1">
      <alignment horizontal="center" vertical="top" shrinkToFit="1"/>
      <protection hidden="1"/>
    </xf>
    <xf numFmtId="0" fontId="1" fillId="0" borderId="1" xfId="0" applyFont="1" applyBorder="1" applyAlignment="1" applyProtection="1">
      <alignment horizontal="center" wrapText="1"/>
      <protection hidden="1"/>
    </xf>
    <xf numFmtId="0" fontId="2" fillId="0" borderId="2" xfId="0" applyFont="1" applyBorder="1" applyAlignment="1" applyProtection="1">
      <alignment horizontal="center" vertical="top" wrapText="1"/>
      <protection hidden="1"/>
    </xf>
    <xf numFmtId="0" fontId="2" fillId="3" borderId="1" xfId="0" applyFont="1" applyFill="1" applyBorder="1" applyAlignment="1" applyProtection="1">
      <alignment horizontal="center" vertical="top" wrapText="1"/>
      <protection hidden="1"/>
    </xf>
    <xf numFmtId="0" fontId="1" fillId="3" borderId="1" xfId="0" applyFont="1" applyFill="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1" xfId="0" applyFont="1" applyBorder="1" applyAlignment="1" applyProtection="1">
      <alignment horizontal="left" wrapText="1"/>
      <protection hidden="1"/>
    </xf>
    <xf numFmtId="0" fontId="1" fillId="0" borderId="2"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1" fillId="0" borderId="0" xfId="0" applyFont="1" applyAlignment="1" applyProtection="1">
      <alignment horizontal="center" vertical="top"/>
      <protection hidden="1"/>
    </xf>
    <xf numFmtId="1" fontId="1" fillId="0" borderId="1" xfId="0" applyNumberFormat="1" applyFont="1" applyBorder="1" applyAlignment="1" applyProtection="1">
      <alignment horizontal="center" wrapText="1"/>
      <protection hidden="1"/>
    </xf>
    <xf numFmtId="0" fontId="1" fillId="2" borderId="1" xfId="0" applyFont="1" applyFill="1" applyBorder="1" applyAlignment="1" applyProtection="1">
      <alignment horizontal="left" wrapText="1"/>
      <protection hidden="1"/>
    </xf>
    <xf numFmtId="0" fontId="3" fillId="0" borderId="13" xfId="0" applyFont="1" applyBorder="1" applyAlignment="1" applyProtection="1">
      <alignment horizontal="left" vertical="top" wrapText="1" indent="13"/>
      <protection hidden="1"/>
    </xf>
    <xf numFmtId="0" fontId="2" fillId="0" borderId="13" xfId="0" applyFont="1" applyBorder="1" applyAlignment="1" applyProtection="1">
      <alignment horizontal="left" vertical="top" wrapText="1" indent="13"/>
      <protection hidden="1"/>
    </xf>
    <xf numFmtId="0" fontId="2" fillId="0" borderId="15"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2" fillId="0" borderId="14" xfId="0" applyFont="1" applyBorder="1" applyAlignment="1" applyProtection="1">
      <alignment horizontal="center" vertical="top" wrapText="1"/>
      <protection hidden="1"/>
    </xf>
    <xf numFmtId="0" fontId="1" fillId="0" borderId="12" xfId="0" applyFont="1" applyBorder="1" applyAlignment="1" applyProtection="1">
      <alignment horizontal="center" wrapText="1"/>
      <protection hidden="1"/>
    </xf>
    <xf numFmtId="0" fontId="2" fillId="0" borderId="13" xfId="0" applyFont="1" applyBorder="1" applyAlignment="1" applyProtection="1">
      <alignment horizontal="center" vertical="top" wrapText="1"/>
      <protection hidden="1"/>
    </xf>
    <xf numFmtId="0" fontId="1" fillId="2" borderId="4" xfId="0" applyFont="1" applyFill="1" applyBorder="1" applyAlignment="1" applyProtection="1">
      <alignment horizontal="center" wrapText="1"/>
      <protection hidden="1"/>
    </xf>
    <xf numFmtId="0" fontId="3" fillId="5" borderId="1" xfId="0" applyFont="1" applyFill="1" applyBorder="1" applyAlignment="1" applyProtection="1">
      <alignment horizontal="center" vertical="top" wrapText="1"/>
      <protection hidden="1"/>
    </xf>
    <xf numFmtId="0" fontId="1" fillId="5" borderId="1" xfId="0" applyFont="1" applyFill="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 fillId="0" borderId="11" xfId="0" applyFont="1" applyBorder="1" applyAlignment="1" applyProtection="1">
      <alignment horizontal="left" wrapText="1"/>
      <protection hidden="1"/>
    </xf>
    <xf numFmtId="0" fontId="1" fillId="0" borderId="3" xfId="0" applyFont="1" applyBorder="1" applyAlignment="1" applyProtection="1">
      <alignment horizontal="center" wrapText="1"/>
      <protection hidden="1"/>
    </xf>
    <xf numFmtId="0" fontId="1" fillId="0" borderId="13" xfId="0" applyFont="1" applyBorder="1" applyAlignment="1" applyProtection="1">
      <alignment horizontal="left" wrapText="1"/>
      <protection hidden="1"/>
    </xf>
    <xf numFmtId="0" fontId="1" fillId="0" borderId="12"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1" fillId="5" borderId="1" xfId="0" applyFont="1" applyFill="1" applyBorder="1" applyAlignment="1" applyProtection="1">
      <alignment horizontal="left" wrapText="1"/>
      <protection hidden="1"/>
    </xf>
    <xf numFmtId="0" fontId="1" fillId="5" borderId="11" xfId="0" applyFont="1" applyFill="1" applyBorder="1" applyAlignment="1" applyProtection="1">
      <alignment horizontal="center" wrapText="1"/>
      <protection hidden="1"/>
    </xf>
    <xf numFmtId="0" fontId="3" fillId="0" borderId="27" xfId="0" applyFont="1" applyBorder="1" applyAlignment="1" applyProtection="1">
      <alignment vertical="top" wrapText="1"/>
      <protection hidden="1"/>
    </xf>
    <xf numFmtId="0" fontId="2" fillId="0" borderId="27" xfId="0" applyFont="1" applyBorder="1" applyAlignment="1" applyProtection="1">
      <alignment vertical="top" wrapText="1"/>
      <protection hidden="1"/>
    </xf>
    <xf numFmtId="0" fontId="1" fillId="0" borderId="9" xfId="0" applyFont="1" applyBorder="1" applyAlignment="1" applyProtection="1">
      <alignment horizontal="center" wrapText="1"/>
      <protection hidden="1"/>
    </xf>
    <xf numFmtId="0" fontId="1" fillId="5" borderId="2" xfId="0" applyFont="1" applyFill="1" applyBorder="1" applyAlignment="1" applyProtection="1">
      <alignment horizontal="center" wrapText="1"/>
      <protection hidden="1"/>
    </xf>
    <xf numFmtId="0" fontId="1" fillId="2" borderId="2" xfId="0" applyFont="1" applyFill="1" applyBorder="1" applyAlignment="1" applyProtection="1">
      <alignment horizontal="left" wrapText="1"/>
      <protection hidden="1"/>
    </xf>
    <xf numFmtId="0" fontId="1" fillId="0" borderId="5" xfId="0" applyFont="1" applyBorder="1" applyAlignment="1" applyProtection="1">
      <alignment horizontal="left" vertical="center" wrapText="1"/>
      <protection hidden="1"/>
    </xf>
    <xf numFmtId="0" fontId="7" fillId="2" borderId="1" xfId="0" applyFont="1" applyFill="1" applyBorder="1" applyAlignment="1" applyProtection="1">
      <alignment horizontal="left" wrapText="1"/>
      <protection hidden="1"/>
    </xf>
    <xf numFmtId="0" fontId="1" fillId="0" borderId="13" xfId="0" quotePrefix="1" applyFont="1" applyBorder="1" applyAlignment="1" applyProtection="1">
      <alignment horizontal="left" vertical="top"/>
      <protection hidden="1"/>
    </xf>
    <xf numFmtId="2" fontId="1" fillId="0" borderId="2" xfId="0" applyNumberFormat="1" applyFont="1" applyBorder="1" applyAlignment="1" applyProtection="1">
      <alignment horizontal="left" wrapText="1"/>
      <protection hidden="1"/>
    </xf>
    <xf numFmtId="0" fontId="1" fillId="5" borderId="13" xfId="0" applyFont="1" applyFill="1" applyBorder="1" applyAlignment="1" applyProtection="1">
      <alignment horizontal="left" vertical="top"/>
      <protection hidden="1"/>
    </xf>
    <xf numFmtId="0" fontId="1" fillId="5" borderId="13" xfId="0" applyFont="1" applyFill="1" applyBorder="1" applyAlignment="1" applyProtection="1">
      <alignment horizontal="center" vertical="top"/>
      <protection hidden="1"/>
    </xf>
    <xf numFmtId="0" fontId="5" fillId="0" borderId="13" xfId="0" applyFont="1" applyBorder="1" applyAlignment="1" applyProtection="1">
      <alignment horizontal="left" vertical="top"/>
      <protection hidden="1"/>
    </xf>
    <xf numFmtId="4" fontId="1" fillId="0" borderId="14" xfId="0" applyNumberFormat="1" applyFont="1" applyBorder="1" applyAlignment="1" applyProtection="1">
      <alignment horizontal="center" wrapText="1"/>
      <protection hidden="1"/>
    </xf>
    <xf numFmtId="4" fontId="1" fillId="0" borderId="16" xfId="0" applyNumberFormat="1" applyFont="1" applyBorder="1" applyAlignment="1" applyProtection="1">
      <alignment horizontal="center" wrapText="1"/>
      <protection hidden="1"/>
    </xf>
    <xf numFmtId="0" fontId="7" fillId="5" borderId="13" xfId="0" applyFont="1" applyFill="1" applyBorder="1" applyAlignment="1" applyProtection="1">
      <alignment horizontal="left" vertical="top"/>
      <protection hidden="1"/>
    </xf>
    <xf numFmtId="0" fontId="17" fillId="0" borderId="1" xfId="0" applyFont="1" applyBorder="1" applyAlignment="1" applyProtection="1">
      <alignment horizontal="center" wrapText="1"/>
      <protection hidden="1"/>
    </xf>
    <xf numFmtId="1" fontId="17" fillId="0" borderId="1" xfId="0" applyNumberFormat="1" applyFont="1" applyBorder="1" applyAlignment="1" applyProtection="1">
      <alignment horizontal="center" vertical="top" shrinkToFit="1"/>
      <protection hidden="1"/>
    </xf>
    <xf numFmtId="0" fontId="16" fillId="0" borderId="3" xfId="0" applyFont="1" applyBorder="1" applyAlignment="1" applyProtection="1">
      <alignment horizontal="center" wrapText="1"/>
      <protection hidden="1"/>
    </xf>
    <xf numFmtId="0" fontId="7" fillId="2" borderId="1" xfId="0" applyFont="1" applyFill="1" applyBorder="1" applyAlignment="1" applyProtection="1">
      <alignment horizontal="center" wrapText="1"/>
      <protection hidden="1"/>
    </xf>
    <xf numFmtId="0" fontId="7" fillId="5" borderId="1" xfId="0" applyFont="1" applyFill="1" applyBorder="1" applyAlignment="1" applyProtection="1">
      <alignment horizontal="center" vertical="center" wrapText="1"/>
      <protection hidden="1"/>
    </xf>
    <xf numFmtId="0" fontId="2" fillId="0" borderId="5" xfId="0" applyFont="1" applyBorder="1" applyAlignment="1" applyProtection="1">
      <alignment vertical="top"/>
      <protection hidden="1"/>
    </xf>
    <xf numFmtId="0" fontId="2" fillId="0" borderId="7" xfId="0" applyFont="1" applyBorder="1" applyAlignment="1" applyProtection="1">
      <alignment vertical="top"/>
      <protection hidden="1"/>
    </xf>
    <xf numFmtId="0" fontId="3" fillId="2" borderId="11" xfId="0" applyFont="1" applyFill="1" applyBorder="1" applyAlignment="1" applyProtection="1">
      <alignment horizontal="center" vertical="top" wrapText="1"/>
      <protection hidden="1"/>
    </xf>
    <xf numFmtId="0" fontId="1" fillId="2" borderId="11" xfId="0" applyFont="1" applyFill="1" applyBorder="1" applyAlignment="1" applyProtection="1">
      <alignment horizontal="left" wrapText="1"/>
      <protection hidden="1"/>
    </xf>
    <xf numFmtId="0" fontId="1" fillId="2" borderId="11" xfId="0" applyFont="1" applyFill="1" applyBorder="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0" borderId="28" xfId="0" applyFont="1" applyBorder="1" applyAlignment="1" applyProtection="1">
      <alignment horizontal="center" wrapText="1"/>
      <protection hidden="1"/>
    </xf>
    <xf numFmtId="0" fontId="7" fillId="0" borderId="28" xfId="0" applyFont="1" applyBorder="1" applyAlignment="1" applyProtection="1">
      <alignment horizontal="center" wrapText="1"/>
      <protection hidden="1"/>
    </xf>
    <xf numFmtId="0" fontId="3" fillId="0" borderId="8" xfId="0" applyFont="1" applyBorder="1" applyAlignment="1" applyProtection="1">
      <alignment horizontal="center" vertical="top" wrapText="1"/>
      <protection hidden="1"/>
    </xf>
    <xf numFmtId="0" fontId="1" fillId="0" borderId="31" xfId="0" applyFont="1" applyBorder="1" applyAlignment="1" applyProtection="1">
      <alignment horizontal="center" wrapText="1"/>
      <protection hidden="1"/>
    </xf>
    <xf numFmtId="0" fontId="1" fillId="0" borderId="7" xfId="0" applyFont="1" applyBorder="1" applyAlignment="1" applyProtection="1">
      <alignment horizontal="center" wrapText="1"/>
      <protection hidden="1"/>
    </xf>
    <xf numFmtId="0" fontId="1" fillId="0" borderId="10" xfId="0" applyFont="1" applyBorder="1" applyAlignment="1" applyProtection="1">
      <alignment horizontal="center" wrapText="1"/>
      <protection hidden="1"/>
    </xf>
    <xf numFmtId="0" fontId="20" fillId="0" borderId="0" xfId="0" applyFont="1" applyAlignment="1" applyProtection="1">
      <alignment horizontal="left" vertical="top" wrapText="1"/>
      <protection hidden="1"/>
    </xf>
    <xf numFmtId="0" fontId="1" fillId="0" borderId="17" xfId="0" applyFont="1" applyBorder="1" applyAlignment="1" applyProtection="1">
      <alignment vertical="top"/>
      <protection hidden="1"/>
    </xf>
    <xf numFmtId="0" fontId="1" fillId="0" borderId="32" xfId="0" applyFont="1" applyBorder="1" applyAlignment="1" applyProtection="1">
      <alignment vertical="top"/>
      <protection hidden="1"/>
    </xf>
    <xf numFmtId="0" fontId="1" fillId="0" borderId="18" xfId="0" applyFont="1" applyBorder="1" applyAlignment="1" applyProtection="1">
      <alignment vertical="top"/>
      <protection hidden="1"/>
    </xf>
    <xf numFmtId="0" fontId="22" fillId="0" borderId="13" xfId="0" applyFont="1" applyBorder="1" applyAlignment="1" applyProtection="1">
      <alignment horizontal="left" vertical="top"/>
      <protection hidden="1"/>
    </xf>
    <xf numFmtId="0" fontId="23" fillId="0" borderId="13" xfId="0" applyFont="1" applyBorder="1" applyAlignment="1">
      <alignment horizontal="left" vertical="top"/>
    </xf>
    <xf numFmtId="0" fontId="15" fillId="0" borderId="13" xfId="3" applyBorder="1" applyAlignment="1" applyProtection="1">
      <alignment horizontal="left" vertical="top"/>
      <protection hidden="1"/>
    </xf>
    <xf numFmtId="0" fontId="24" fillId="0" borderId="13" xfId="0" applyFont="1" applyBorder="1" applyAlignment="1" applyProtection="1">
      <alignment horizontal="left" vertical="top"/>
      <protection hidden="1"/>
    </xf>
    <xf numFmtId="165" fontId="7" fillId="0" borderId="13" xfId="0" applyNumberFormat="1" applyFont="1" applyBorder="1" applyAlignment="1">
      <alignment horizontal="center"/>
    </xf>
    <xf numFmtId="165" fontId="1" fillId="0" borderId="13" xfId="0" applyNumberFormat="1" applyFont="1" applyBorder="1" applyAlignment="1">
      <alignment horizontal="center"/>
    </xf>
    <xf numFmtId="0" fontId="7" fillId="0" borderId="13" xfId="0" applyFont="1" applyBorder="1" applyAlignment="1" applyProtection="1">
      <alignment horizontal="center" vertical="top"/>
      <protection hidden="1"/>
    </xf>
    <xf numFmtId="8" fontId="1" fillId="0" borderId="13" xfId="0" applyNumberFormat="1"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0" fillId="0" borderId="0" xfId="0" applyAlignment="1" applyProtection="1">
      <alignment horizontal="left" vertical="top"/>
      <protection hidden="1"/>
    </xf>
    <xf numFmtId="0" fontId="1" fillId="4" borderId="1" xfId="0" applyFont="1" applyFill="1" applyBorder="1" applyAlignment="1" applyProtection="1">
      <alignment horizontal="center" wrapText="1"/>
      <protection locked="0"/>
    </xf>
    <xf numFmtId="0" fontId="1" fillId="4" borderId="1" xfId="0" quotePrefix="1"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1" fontId="1" fillId="4" borderId="2" xfId="0" applyNumberFormat="1" applyFont="1" applyFill="1" applyBorder="1" applyAlignment="1" applyProtection="1">
      <alignment horizontal="center" vertical="top" shrinkToFit="1"/>
      <protection locked="0"/>
    </xf>
    <xf numFmtId="0" fontId="2" fillId="4" borderId="2" xfId="0" applyFont="1" applyFill="1" applyBorder="1" applyAlignment="1" applyProtection="1">
      <alignment horizontal="center" vertical="top" wrapText="1"/>
      <protection locked="0"/>
    </xf>
    <xf numFmtId="165" fontId="1" fillId="4" borderId="2" xfId="1"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 fontId="1" fillId="4" borderId="1" xfId="0" applyNumberFormat="1" applyFont="1" applyFill="1" applyBorder="1" applyAlignment="1" applyProtection="1">
      <alignment horizontal="center" vertical="top" shrinkToFit="1"/>
      <protection locked="0"/>
    </xf>
    <xf numFmtId="0" fontId="1" fillId="4" borderId="4" xfId="0" applyFont="1" applyFill="1" applyBorder="1" applyAlignment="1" applyProtection="1">
      <alignment horizontal="center" wrapText="1"/>
      <protection locked="0"/>
    </xf>
    <xf numFmtId="1" fontId="1" fillId="4" borderId="4" xfId="0" applyNumberFormat="1" applyFont="1" applyFill="1" applyBorder="1" applyAlignment="1" applyProtection="1">
      <alignment horizontal="center" vertical="top" shrinkToFit="1"/>
      <protection locked="0"/>
    </xf>
    <xf numFmtId="0" fontId="1" fillId="4" borderId="10" xfId="0" applyFont="1" applyFill="1" applyBorder="1" applyAlignment="1" applyProtection="1">
      <alignment horizontal="center" wrapText="1"/>
      <protection locked="0"/>
    </xf>
    <xf numFmtId="0" fontId="2" fillId="4" borderId="1" xfId="0" applyFont="1" applyFill="1" applyBorder="1" applyAlignment="1" applyProtection="1">
      <alignment horizontal="center" vertical="top" wrapText="1"/>
      <protection locked="0"/>
    </xf>
    <xf numFmtId="1" fontId="1" fillId="4" borderId="13" xfId="0" applyNumberFormat="1" applyFont="1" applyFill="1" applyBorder="1" applyAlignment="1" applyProtection="1">
      <alignment horizontal="left" vertical="top" shrinkToFit="1"/>
      <protection locked="0"/>
    </xf>
    <xf numFmtId="165" fontId="16" fillId="4" borderId="13" xfId="3" applyNumberFormat="1"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3" xfId="0" quotePrefix="1" applyFont="1" applyFill="1" applyBorder="1" applyAlignment="1" applyProtection="1">
      <alignment vertical="top" wrapText="1"/>
      <protection locked="0"/>
    </xf>
    <xf numFmtId="0" fontId="1" fillId="0" borderId="13" xfId="0" applyFont="1" applyBorder="1" applyAlignment="1" applyProtection="1">
      <alignment horizontal="center" wrapText="1"/>
      <protection hidden="1"/>
    </xf>
    <xf numFmtId="0" fontId="1" fillId="0" borderId="0" xfId="0" applyFont="1" applyAlignment="1" applyProtection="1">
      <alignment vertical="top" wrapText="1"/>
      <protection hidden="1"/>
    </xf>
    <xf numFmtId="0" fontId="1" fillId="4" borderId="11" xfId="0" applyFont="1" applyFill="1" applyBorder="1" applyAlignment="1" applyProtection="1">
      <alignment horizontal="center" wrapText="1"/>
      <protection locked="0"/>
    </xf>
    <xf numFmtId="2" fontId="1" fillId="0" borderId="5" xfId="0" applyNumberFormat="1" applyFont="1" applyBorder="1" applyAlignment="1" applyProtection="1">
      <alignment horizontal="left" wrapText="1"/>
      <protection hidden="1"/>
    </xf>
    <xf numFmtId="0" fontId="1" fillId="4" borderId="13" xfId="0" applyFont="1" applyFill="1" applyBorder="1" applyAlignment="1" applyProtection="1">
      <alignment horizontal="center" wrapText="1"/>
      <protection locked="0"/>
    </xf>
    <xf numFmtId="2" fontId="1" fillId="0" borderId="13" xfId="0" applyNumberFormat="1" applyFont="1" applyBorder="1" applyAlignment="1" applyProtection="1">
      <alignment horizontal="left" wrapText="1"/>
      <protection hidden="1"/>
    </xf>
    <xf numFmtId="0" fontId="1"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1" fillId="0" borderId="2"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4" fontId="1" fillId="0" borderId="2" xfId="0" applyNumberFormat="1" applyFont="1" applyBorder="1" applyAlignment="1" applyProtection="1">
      <alignment horizontal="center" wrapText="1"/>
      <protection hidden="1"/>
    </xf>
    <xf numFmtId="4" fontId="1" fillId="0" borderId="4" xfId="0" applyNumberFormat="1" applyFont="1" applyBorder="1" applyAlignment="1" applyProtection="1">
      <alignment horizontal="center" wrapText="1"/>
      <protection hidden="1"/>
    </xf>
    <xf numFmtId="0" fontId="3" fillId="0" borderId="2" xfId="0" applyFont="1" applyBorder="1" applyAlignment="1" applyProtection="1">
      <alignment horizontal="left" vertical="top" wrapText="1"/>
      <protection hidden="1"/>
    </xf>
    <xf numFmtId="0" fontId="3" fillId="0" borderId="4" xfId="0" applyFont="1" applyBorder="1" applyAlignment="1" applyProtection="1">
      <alignment horizontal="left" vertical="top" wrapText="1"/>
      <protection hidden="1"/>
    </xf>
    <xf numFmtId="4" fontId="3" fillId="7" borderId="2" xfId="0" applyNumberFormat="1" applyFont="1" applyFill="1" applyBorder="1" applyAlignment="1" applyProtection="1">
      <alignment horizontal="center" vertical="top" wrapText="1"/>
      <protection hidden="1"/>
    </xf>
    <xf numFmtId="4" fontId="3" fillId="7" borderId="4" xfId="0" applyNumberFormat="1" applyFont="1" applyFill="1" applyBorder="1" applyAlignment="1" applyProtection="1">
      <alignment horizontal="center" vertical="top" wrapText="1"/>
      <protection hidden="1"/>
    </xf>
    <xf numFmtId="0" fontId="2" fillId="0" borderId="2" xfId="0"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4" fontId="2" fillId="0" borderId="2" xfId="0" applyNumberFormat="1" applyFont="1" applyBorder="1" applyAlignment="1" applyProtection="1">
      <alignment horizontal="center" vertical="top" wrapText="1"/>
      <protection hidden="1"/>
    </xf>
    <xf numFmtId="4" fontId="2" fillId="0" borderId="4" xfId="0" applyNumberFormat="1" applyFont="1" applyBorder="1" applyAlignment="1" applyProtection="1">
      <alignment horizontal="center" vertical="top" wrapText="1"/>
      <protection hidden="1"/>
    </xf>
    <xf numFmtId="0" fontId="3" fillId="2" borderId="2" xfId="0" applyFont="1" applyFill="1" applyBorder="1" applyAlignment="1" applyProtection="1">
      <alignment horizontal="left" vertical="top" wrapText="1"/>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center" vertical="top" wrapText="1"/>
      <protection hidden="1"/>
    </xf>
    <xf numFmtId="0" fontId="3" fillId="2" borderId="4" xfId="0" applyFont="1" applyFill="1" applyBorder="1" applyAlignment="1" applyProtection="1">
      <alignment horizontal="center" vertical="top" wrapText="1"/>
      <protection hidden="1"/>
    </xf>
    <xf numFmtId="0" fontId="25" fillId="7" borderId="5" xfId="0" applyFont="1" applyFill="1" applyBorder="1" applyAlignment="1" applyProtection="1">
      <alignment horizontal="center" vertical="top" wrapText="1"/>
      <protection hidden="1"/>
    </xf>
    <xf numFmtId="0" fontId="25" fillId="7" borderId="6" xfId="0" applyFont="1" applyFill="1" applyBorder="1" applyAlignment="1" applyProtection="1">
      <alignment horizontal="center" vertical="top" wrapText="1"/>
      <protection hidden="1"/>
    </xf>
    <xf numFmtId="0" fontId="1" fillId="0" borderId="13" xfId="0" applyFont="1" applyBorder="1" applyAlignment="1" applyProtection="1">
      <alignment horizontal="center" wrapText="1"/>
      <protection hidden="1"/>
    </xf>
    <xf numFmtId="0" fontId="18" fillId="0" borderId="13" xfId="3"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3" fillId="7" borderId="8" xfId="0" applyFont="1" applyFill="1" applyBorder="1" applyAlignment="1" applyProtection="1">
      <alignment horizontal="center" vertical="top" wrapText="1"/>
      <protection hidden="1"/>
    </xf>
    <xf numFmtId="0" fontId="3" fillId="7" borderId="9" xfId="0" applyFont="1" applyFill="1" applyBorder="1" applyAlignment="1" applyProtection="1">
      <alignment horizontal="center" vertical="top" wrapText="1"/>
      <protection hidden="1"/>
    </xf>
    <xf numFmtId="0" fontId="3" fillId="7" borderId="10" xfId="0" applyFont="1" applyFill="1" applyBorder="1" applyAlignment="1" applyProtection="1">
      <alignment horizontal="center" vertical="top" wrapText="1"/>
      <protection hidden="1"/>
    </xf>
    <xf numFmtId="0" fontId="1" fillId="0" borderId="6"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7" fillId="4" borderId="34" xfId="0" applyFont="1" applyFill="1" applyBorder="1" applyAlignment="1" applyProtection="1">
      <alignment horizontal="center" vertical="top" wrapText="1"/>
      <protection hidden="1"/>
    </xf>
    <xf numFmtId="0" fontId="26" fillId="4" borderId="34" xfId="0" applyFont="1" applyFill="1" applyBorder="1" applyAlignment="1" applyProtection="1">
      <alignment horizontal="center" vertical="top" wrapText="1"/>
      <protection hidden="1"/>
    </xf>
    <xf numFmtId="0" fontId="2" fillId="0" borderId="13" xfId="0" applyFont="1" applyBorder="1" applyAlignment="1" applyProtection="1">
      <alignment horizontal="left" vertical="top" wrapText="1"/>
      <protection hidden="1"/>
    </xf>
    <xf numFmtId="0" fontId="3" fillId="2" borderId="5" xfId="0" applyFont="1" applyFill="1" applyBorder="1" applyAlignment="1" applyProtection="1">
      <alignment horizontal="center" vertical="top" wrapText="1"/>
      <protection hidden="1"/>
    </xf>
    <xf numFmtId="0" fontId="3" fillId="2" borderId="7" xfId="0" applyFont="1" applyFill="1" applyBorder="1" applyAlignment="1" applyProtection="1">
      <alignment horizontal="center" vertical="top" wrapText="1"/>
      <protection hidden="1"/>
    </xf>
    <xf numFmtId="0" fontId="9" fillId="0" borderId="5" xfId="0" applyFont="1" applyBorder="1" applyAlignment="1" applyProtection="1">
      <alignment horizontal="left" wrapText="1"/>
      <protection hidden="1"/>
    </xf>
    <xf numFmtId="0" fontId="9" fillId="0" borderId="6" xfId="0" applyFont="1" applyBorder="1" applyAlignment="1" applyProtection="1">
      <alignment horizontal="left" wrapText="1"/>
      <protection hidden="1"/>
    </xf>
    <xf numFmtId="0" fontId="3" fillId="0" borderId="13" xfId="0" applyFont="1" applyBorder="1" applyAlignment="1" applyProtection="1">
      <alignment horizontal="center" vertical="top"/>
      <protection hidden="1"/>
    </xf>
    <xf numFmtId="0" fontId="3" fillId="0" borderId="14" xfId="0" applyFont="1" applyBorder="1" applyAlignment="1" applyProtection="1">
      <alignment horizontal="center" vertical="top" wrapText="1"/>
      <protection hidden="1"/>
    </xf>
    <xf numFmtId="0" fontId="3" fillId="0" borderId="16" xfId="0" applyFont="1" applyBorder="1" applyAlignment="1" applyProtection="1">
      <alignment horizontal="center" vertical="top" wrapText="1"/>
      <protection hidden="1"/>
    </xf>
    <xf numFmtId="0" fontId="8" fillId="0" borderId="14" xfId="0" applyFont="1" applyBorder="1" applyAlignment="1" applyProtection="1">
      <alignment horizontal="center" wrapText="1"/>
      <protection hidden="1"/>
    </xf>
    <xf numFmtId="0" fontId="8" fillId="0" borderId="16" xfId="0" applyFont="1" applyBorder="1" applyAlignment="1" applyProtection="1">
      <alignment horizontal="center" wrapText="1"/>
      <protection hidden="1"/>
    </xf>
    <xf numFmtId="4" fontId="1" fillId="0" borderId="17" xfId="0" applyNumberFormat="1" applyFont="1" applyBorder="1" applyAlignment="1" applyProtection="1">
      <alignment horizontal="center" vertical="top"/>
      <protection hidden="1"/>
    </xf>
    <xf numFmtId="4" fontId="1" fillId="0" borderId="18" xfId="0" applyNumberFormat="1" applyFont="1" applyBorder="1" applyAlignment="1" applyProtection="1">
      <alignment horizontal="center" vertical="top"/>
      <protection hidden="1"/>
    </xf>
    <xf numFmtId="0" fontId="1" fillId="0" borderId="13" xfId="0" applyFont="1" applyBorder="1" applyAlignment="1" applyProtection="1">
      <alignment horizontal="left" wrapText="1"/>
      <protection hidden="1"/>
    </xf>
    <xf numFmtId="4" fontId="1" fillId="5" borderId="29" xfId="0" applyNumberFormat="1" applyFont="1" applyFill="1" applyBorder="1" applyAlignment="1" applyProtection="1">
      <alignment horizontal="center" wrapText="1"/>
      <protection hidden="1"/>
    </xf>
    <xf numFmtId="4" fontId="1" fillId="5" borderId="30" xfId="0" applyNumberFormat="1" applyFont="1" applyFill="1" applyBorder="1" applyAlignment="1" applyProtection="1">
      <alignment horizontal="center" wrapText="1"/>
      <protection hidden="1"/>
    </xf>
    <xf numFmtId="4" fontId="1" fillId="0" borderId="13" xfId="0" applyNumberFormat="1" applyFont="1" applyBorder="1" applyAlignment="1" applyProtection="1">
      <alignment horizontal="center" vertical="top"/>
      <protection hidden="1"/>
    </xf>
    <xf numFmtId="0" fontId="3" fillId="0" borderId="13" xfId="0" applyFont="1" applyBorder="1" applyAlignment="1" applyProtection="1">
      <alignment horizontal="center" vertical="top" wrapText="1"/>
      <protection hidden="1"/>
    </xf>
    <xf numFmtId="0" fontId="7" fillId="0" borderId="29" xfId="0" applyFont="1" applyBorder="1" applyAlignment="1" applyProtection="1">
      <alignment horizontal="center" wrapText="1"/>
      <protection hidden="1"/>
    </xf>
    <xf numFmtId="0" fontId="1" fillId="0" borderId="30" xfId="0" applyFont="1" applyBorder="1" applyAlignment="1" applyProtection="1">
      <alignment horizontal="center" wrapText="1"/>
      <protection hidden="1"/>
    </xf>
    <xf numFmtId="0" fontId="1" fillId="0" borderId="8"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7" fillId="0" borderId="31" xfId="0" applyFont="1" applyBorder="1" applyAlignment="1" applyProtection="1">
      <alignment horizontal="center" wrapText="1"/>
      <protection hidden="1"/>
    </xf>
    <xf numFmtId="4" fontId="1" fillId="5" borderId="8" xfId="0" applyNumberFormat="1" applyFont="1" applyFill="1" applyBorder="1" applyAlignment="1" applyProtection="1">
      <alignment horizontal="center" wrapText="1"/>
      <protection hidden="1"/>
    </xf>
    <xf numFmtId="4" fontId="1" fillId="5" borderId="10" xfId="0" applyNumberFormat="1"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1" fillId="2" borderId="4" xfId="0" applyFont="1" applyFill="1" applyBorder="1" applyAlignment="1" applyProtection="1">
      <alignment horizontal="center" wrapText="1"/>
      <protection hidden="1"/>
    </xf>
    <xf numFmtId="0" fontId="3" fillId="5" borderId="2" xfId="0" applyFont="1" applyFill="1" applyBorder="1" applyAlignment="1" applyProtection="1">
      <alignment horizontal="left" vertical="top" wrapText="1"/>
      <protection hidden="1"/>
    </xf>
    <xf numFmtId="0" fontId="3" fillId="5" borderId="4" xfId="0" applyFont="1" applyFill="1" applyBorder="1" applyAlignment="1" applyProtection="1">
      <alignment horizontal="left" vertical="top" wrapText="1"/>
      <protection hidden="1"/>
    </xf>
    <xf numFmtId="0" fontId="3" fillId="5" borderId="2" xfId="0" applyFont="1" applyFill="1" applyBorder="1" applyAlignment="1" applyProtection="1">
      <alignment horizontal="center" vertical="top" wrapText="1"/>
      <protection hidden="1"/>
    </xf>
    <xf numFmtId="0" fontId="3" fillId="5" borderId="4" xfId="0" applyFont="1" applyFill="1" applyBorder="1" applyAlignment="1" applyProtection="1">
      <alignment horizontal="center" vertical="top" wrapText="1"/>
      <protection hidden="1"/>
    </xf>
    <xf numFmtId="0" fontId="3" fillId="0" borderId="2" xfId="0" applyFont="1" applyBorder="1" applyAlignment="1" applyProtection="1">
      <alignment horizontal="center" vertical="top" wrapText="1"/>
      <protection hidden="1"/>
    </xf>
    <xf numFmtId="0" fontId="3" fillId="0" borderId="4" xfId="0" applyFont="1" applyBorder="1" applyAlignment="1" applyProtection="1">
      <alignment horizontal="center" vertical="top" wrapText="1"/>
      <protection hidden="1"/>
    </xf>
    <xf numFmtId="0" fontId="1" fillId="0" borderId="2"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2" fillId="0" borderId="8"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2" xfId="0" applyFont="1" applyBorder="1" applyAlignment="1" applyProtection="1">
      <alignment horizontal="center" vertical="top" wrapText="1"/>
      <protection hidden="1"/>
    </xf>
    <xf numFmtId="0" fontId="2" fillId="0" borderId="4" xfId="0" applyFont="1" applyBorder="1" applyAlignment="1" applyProtection="1">
      <alignment horizontal="center" vertical="top" wrapText="1"/>
      <protection hidden="1"/>
    </xf>
    <xf numFmtId="4" fontId="2" fillId="0" borderId="24" xfId="0" applyNumberFormat="1" applyFont="1" applyBorder="1" applyAlignment="1" applyProtection="1">
      <alignment horizontal="center" vertical="top" wrapText="1"/>
      <protection hidden="1"/>
    </xf>
    <xf numFmtId="4" fontId="2" fillId="0" borderId="18" xfId="0" applyNumberFormat="1" applyFont="1" applyBorder="1" applyAlignment="1" applyProtection="1">
      <alignment horizontal="center" vertical="top" wrapText="1"/>
      <protection hidden="1"/>
    </xf>
    <xf numFmtId="0" fontId="7" fillId="5" borderId="20" xfId="0" applyFont="1" applyFill="1" applyBorder="1" applyAlignment="1" applyProtection="1">
      <alignment horizontal="center" wrapText="1"/>
      <protection hidden="1"/>
    </xf>
    <xf numFmtId="0" fontId="7" fillId="5" borderId="21" xfId="0" applyFont="1" applyFill="1" applyBorder="1" applyAlignment="1" applyProtection="1">
      <alignment horizontal="center" wrapText="1"/>
      <protection hidden="1"/>
    </xf>
    <xf numFmtId="4" fontId="2" fillId="0" borderId="13" xfId="0" applyNumberFormat="1" applyFont="1" applyBorder="1" applyAlignment="1" applyProtection="1">
      <alignment horizontal="center" vertical="top" wrapText="1"/>
      <protection hidden="1"/>
    </xf>
    <xf numFmtId="4" fontId="1" fillId="0" borderId="14" xfId="0" applyNumberFormat="1" applyFont="1" applyBorder="1" applyAlignment="1" applyProtection="1">
      <alignment horizontal="center" wrapText="1"/>
      <protection hidden="1"/>
    </xf>
    <xf numFmtId="4" fontId="1" fillId="0" borderId="16" xfId="0" applyNumberFormat="1" applyFont="1" applyBorder="1" applyAlignment="1" applyProtection="1">
      <alignment horizontal="center" wrapText="1"/>
      <protection hidden="1"/>
    </xf>
    <xf numFmtId="4" fontId="7" fillId="7" borderId="2" xfId="0" applyNumberFormat="1" applyFont="1" applyFill="1" applyBorder="1" applyAlignment="1" applyProtection="1">
      <alignment horizontal="center" vertical="top" shrinkToFit="1"/>
      <protection hidden="1"/>
    </xf>
    <xf numFmtId="4" fontId="7" fillId="7" borderId="4" xfId="0" applyNumberFormat="1" applyFont="1" applyFill="1" applyBorder="1" applyAlignment="1" applyProtection="1">
      <alignment horizontal="center" vertical="top" shrinkToFit="1"/>
      <protection hidden="1"/>
    </xf>
    <xf numFmtId="4" fontId="2" fillId="0" borderId="26" xfId="0" applyNumberFormat="1" applyFont="1" applyBorder="1" applyAlignment="1" applyProtection="1">
      <alignment horizontal="center" vertical="top" wrapText="1"/>
      <protection hidden="1"/>
    </xf>
    <xf numFmtId="4" fontId="2" fillId="0" borderId="16" xfId="0" applyNumberFormat="1" applyFont="1" applyBorder="1" applyAlignment="1" applyProtection="1">
      <alignment horizontal="center" vertical="top" wrapText="1"/>
      <protection hidden="1"/>
    </xf>
    <xf numFmtId="0" fontId="3" fillId="0" borderId="26" xfId="0"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4" fontId="1" fillId="0" borderId="5" xfId="0" applyNumberFormat="1" applyFont="1" applyBorder="1" applyAlignment="1" applyProtection="1">
      <alignment horizontal="center" wrapText="1"/>
      <protection hidden="1"/>
    </xf>
    <xf numFmtId="4" fontId="1" fillId="0" borderId="7" xfId="0" applyNumberFormat="1" applyFont="1" applyBorder="1" applyAlignment="1" applyProtection="1">
      <alignment horizontal="center" wrapText="1"/>
      <protection hidden="1"/>
    </xf>
    <xf numFmtId="0" fontId="9" fillId="0" borderId="2"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8" fillId="5" borderId="2" xfId="0" applyFont="1" applyFill="1" applyBorder="1" applyAlignment="1" applyProtection="1">
      <alignment horizontal="center" vertical="top" wrapText="1"/>
      <protection hidden="1"/>
    </xf>
    <xf numFmtId="0" fontId="8" fillId="5" borderId="4" xfId="0" applyFont="1" applyFill="1" applyBorder="1" applyAlignment="1" applyProtection="1">
      <alignment horizontal="center" vertical="top" wrapText="1"/>
      <protection hidden="1"/>
    </xf>
    <xf numFmtId="0" fontId="7" fillId="2" borderId="5" xfId="0" applyFont="1" applyFill="1" applyBorder="1" applyAlignment="1" applyProtection="1">
      <alignment horizontal="center" wrapText="1"/>
      <protection hidden="1"/>
    </xf>
    <xf numFmtId="0" fontId="1" fillId="2" borderId="7" xfId="0" applyFont="1" applyFill="1" applyBorder="1" applyAlignment="1" applyProtection="1">
      <alignment horizontal="center" wrapText="1"/>
      <protection hidden="1"/>
    </xf>
    <xf numFmtId="0" fontId="2" fillId="0" borderId="2" xfId="0" applyFont="1" applyBorder="1" applyAlignment="1" applyProtection="1">
      <alignment vertical="top" wrapText="1"/>
      <protection hidden="1"/>
    </xf>
    <xf numFmtId="0" fontId="2" fillId="0" borderId="4" xfId="0" applyFont="1" applyBorder="1" applyAlignment="1" applyProtection="1">
      <alignment vertical="top" wrapText="1"/>
      <protection hidden="1"/>
    </xf>
    <xf numFmtId="0" fontId="3" fillId="2" borderId="24" xfId="0" applyFont="1" applyFill="1" applyBorder="1" applyAlignment="1" applyProtection="1">
      <alignment horizontal="center" vertical="top" wrapText="1"/>
      <protection hidden="1"/>
    </xf>
    <xf numFmtId="0" fontId="3" fillId="2" borderId="25" xfId="0" applyFont="1" applyFill="1" applyBorder="1" applyAlignment="1" applyProtection="1">
      <alignment horizontal="center" vertical="top" wrapText="1"/>
      <protection hidden="1"/>
    </xf>
    <xf numFmtId="4" fontId="1" fillId="0" borderId="13" xfId="0" applyNumberFormat="1" applyFont="1" applyBorder="1" applyAlignment="1" applyProtection="1">
      <alignment horizontal="center" wrapText="1"/>
      <protection hidden="1"/>
    </xf>
    <xf numFmtId="4" fontId="3" fillId="7" borderId="26" xfId="0" applyNumberFormat="1" applyFont="1" applyFill="1" applyBorder="1" applyAlignment="1" applyProtection="1">
      <alignment horizontal="center" vertical="top" wrapText="1"/>
      <protection hidden="1"/>
    </xf>
    <xf numFmtId="4" fontId="3" fillId="7" borderId="16" xfId="0" applyNumberFormat="1" applyFont="1" applyFill="1" applyBorder="1" applyAlignment="1" applyProtection="1">
      <alignment horizontal="center" vertical="top" wrapText="1"/>
      <protection hidden="1"/>
    </xf>
    <xf numFmtId="0" fontId="7" fillId="5" borderId="13" xfId="0" applyFont="1" applyFill="1" applyBorder="1" applyAlignment="1" applyProtection="1">
      <alignment horizontal="center" wrapText="1"/>
      <protection hidden="1"/>
    </xf>
    <xf numFmtId="4" fontId="3" fillId="7" borderId="13" xfId="0" applyNumberFormat="1" applyFont="1" applyFill="1" applyBorder="1" applyAlignment="1" applyProtection="1">
      <alignment horizontal="center" vertical="top" wrapText="1"/>
      <protection hidden="1"/>
    </xf>
    <xf numFmtId="0" fontId="3" fillId="2" borderId="22" xfId="0" applyFont="1" applyFill="1" applyBorder="1" applyAlignment="1" applyProtection="1">
      <alignment horizontal="center" vertical="top" wrapText="1"/>
      <protection hidden="1"/>
    </xf>
    <xf numFmtId="0" fontId="3" fillId="2" borderId="23"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protection hidden="1"/>
    </xf>
    <xf numFmtId="2" fontId="17" fillId="0" borderId="13" xfId="0" applyNumberFormat="1" applyFont="1" applyBorder="1" applyAlignment="1" applyProtection="1">
      <alignment horizontal="center" vertical="top"/>
      <protection hidden="1"/>
    </xf>
    <xf numFmtId="8" fontId="3" fillId="0" borderId="2" xfId="0" applyNumberFormat="1" applyFont="1" applyBorder="1" applyAlignment="1" applyProtection="1">
      <alignment horizontal="center" vertical="top" wrapText="1"/>
      <protection hidden="1"/>
    </xf>
    <xf numFmtId="8" fontId="3" fillId="0" borderId="4" xfId="0" applyNumberFormat="1" applyFont="1" applyBorder="1" applyAlignment="1" applyProtection="1">
      <alignment horizontal="center" vertical="top" wrapText="1"/>
      <protection hidden="1"/>
    </xf>
    <xf numFmtId="2" fontId="17" fillId="0" borderId="13" xfId="0" applyNumberFormat="1" applyFont="1" applyBorder="1" applyAlignment="1" applyProtection="1">
      <alignment horizontal="center" vertical="top" wrapText="1"/>
      <protection hidden="1"/>
    </xf>
    <xf numFmtId="2" fontId="2" fillId="0" borderId="13" xfId="0" applyNumberFormat="1" applyFont="1" applyBorder="1" applyAlignment="1" applyProtection="1">
      <alignment horizontal="center" vertical="top" wrapText="1"/>
      <protection hidden="1"/>
    </xf>
    <xf numFmtId="2" fontId="1" fillId="0" borderId="13" xfId="0" applyNumberFormat="1" applyFont="1" applyBorder="1" applyAlignment="1" applyProtection="1">
      <alignment horizontal="center" wrapText="1"/>
      <protection hidden="1"/>
    </xf>
    <xf numFmtId="0" fontId="3" fillId="7" borderId="26" xfId="0" applyFont="1" applyFill="1" applyBorder="1" applyAlignment="1" applyProtection="1">
      <alignment horizontal="center" vertical="top" wrapText="1"/>
      <protection hidden="1"/>
    </xf>
    <xf numFmtId="0" fontId="3" fillId="7" borderId="16" xfId="0" applyFont="1" applyFill="1" applyBorder="1" applyAlignment="1" applyProtection="1">
      <alignment horizontal="center" vertical="top" wrapText="1"/>
      <protection hidden="1"/>
    </xf>
    <xf numFmtId="0" fontId="7" fillId="2" borderId="22" xfId="0" applyFont="1" applyFill="1" applyBorder="1" applyAlignment="1" applyProtection="1">
      <alignment horizontal="center" wrapText="1"/>
      <protection hidden="1"/>
    </xf>
    <xf numFmtId="0" fontId="7" fillId="2" borderId="23" xfId="0" applyFont="1" applyFill="1" applyBorder="1" applyAlignment="1" applyProtection="1">
      <alignment horizontal="center" wrapText="1"/>
      <protection hidden="1"/>
    </xf>
    <xf numFmtId="2" fontId="16" fillId="0" borderId="13" xfId="0" applyNumberFormat="1" applyFont="1" applyBorder="1" applyAlignment="1" applyProtection="1">
      <alignment horizontal="center" vertical="top" wrapText="1"/>
      <protection hidden="1"/>
    </xf>
    <xf numFmtId="0" fontId="2" fillId="0" borderId="14"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2" fillId="0" borderId="14" xfId="0" applyFont="1" applyBorder="1" applyAlignment="1" applyProtection="1">
      <alignment horizontal="center" vertical="top" wrapText="1"/>
      <protection hidden="1"/>
    </xf>
    <xf numFmtId="0" fontId="2" fillId="0" borderId="16" xfId="0" applyFont="1" applyBorder="1" applyAlignment="1" applyProtection="1">
      <alignment horizontal="center" vertical="top" wrapText="1"/>
      <protection hidden="1"/>
    </xf>
    <xf numFmtId="0" fontId="21" fillId="0" borderId="19" xfId="3" applyFont="1" applyBorder="1" applyAlignment="1" applyProtection="1">
      <alignment horizontal="left" vertical="top" wrapText="1"/>
      <protection hidden="1"/>
    </xf>
    <xf numFmtId="0" fontId="1" fillId="0" borderId="33" xfId="0" applyFont="1" applyBorder="1" applyAlignment="1" applyProtection="1">
      <alignment horizontal="left" vertical="top" wrapText="1"/>
      <protection hidden="1"/>
    </xf>
    <xf numFmtId="0" fontId="1" fillId="0" borderId="15" xfId="0" applyFont="1" applyBorder="1" applyAlignment="1" applyProtection="1">
      <alignment horizontal="left" vertical="top" wrapText="1"/>
      <protection hidden="1"/>
    </xf>
    <xf numFmtId="0" fontId="1" fillId="0" borderId="34" xfId="0" applyFont="1" applyBorder="1" applyAlignment="1" applyProtection="1">
      <alignment horizontal="left" vertical="top" wrapText="1"/>
      <protection hidden="1"/>
    </xf>
    <xf numFmtId="0" fontId="1" fillId="0" borderId="35" xfId="0" applyFont="1" applyBorder="1" applyAlignment="1" applyProtection="1">
      <alignment horizontal="left" vertical="top" wrapText="1"/>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8" fontId="1" fillId="5" borderId="14" xfId="0" applyNumberFormat="1" applyFont="1" applyFill="1" applyBorder="1" applyAlignment="1" applyProtection="1">
      <alignment horizontal="center" vertical="top"/>
      <protection hidden="1"/>
    </xf>
    <xf numFmtId="8" fontId="1" fillId="5" borderId="16" xfId="0" applyNumberFormat="1"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ob Hams" id="{2BF249D6-8361-428C-8CFB-96F1DC1EAF10}" userId="S::rob@assets.nl::4870dba9-d237-4c1a-a2df-1e12989e3840"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4-06-27T07:00:55.78" personId="{2BF249D6-8361-428C-8CFB-96F1DC1EAF10}" id="{38AE84D1-472D-4C31-8E99-AA9EC34972AC}">
    <text>Alleen aanpassen indien meerdere adressen toegang hebben tot gemeenschappelijke (buiten)ruimte</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0558F87-7C5F-4EB1-8853-A9D2FBEFE863}">
  <we:reference id="wa200005281" version="1.0.0.0" store="nl-NL" storeType="OMEX"/>
  <we:alternateReferences>
    <we:reference id="wa200005281" version="1.0.0.0" store="nl-NL"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_xldudf_NUM_AI</we:customFunctionIds>
        <we:customFunctionIds>_xldudf_NUM_WRITE</we:customFunctionIds>
        <we:customFunctionIds>_xldudf_NUM_INFER</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olkshuisvestingnederland.nl/binaries/volkshuisvestingnederland/documenten/publicaties/2024/02/06/stukken-wetsvoorstel-betaalbare-huur/7.+Ontwerpbesluit+modernisering+van+het+waarderingsstelsel+voor+onzelfstandige+woonruimte.pdf" TargetMode="External"/><Relationship Id="rId1" Type="http://schemas.openxmlformats.org/officeDocument/2006/relationships/hyperlink" Target="http://www.assets.n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olkshuisvestingnederland.nl/documenten/publicaties/2024/03/14/maxhuur_2024_onzelfstandige-woningen_05xcpi-jan-jul2023_nw-wws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1"/>
  <sheetViews>
    <sheetView showGridLines="0" tabSelected="1" zoomScaleNormal="100" workbookViewId="0">
      <selection sqref="A1:G1"/>
    </sheetView>
  </sheetViews>
  <sheetFormatPr defaultColWidth="9.33203125" defaultRowHeight="13.2" x14ac:dyDescent="0.25"/>
  <cols>
    <col min="1" max="1" width="59.77734375" style="16" customWidth="1"/>
    <col min="2" max="2" width="43.33203125" style="16" customWidth="1"/>
    <col min="3" max="3" width="14" style="16" customWidth="1"/>
    <col min="4" max="4" width="10.109375" style="16" hidden="1" customWidth="1"/>
    <col min="5" max="5" width="19.33203125" style="40" hidden="1" customWidth="1"/>
    <col min="6" max="6" width="6.77734375" style="40" customWidth="1"/>
    <col min="7" max="7" width="9.33203125" style="40" customWidth="1"/>
    <col min="8" max="8" width="9.33203125" style="16"/>
    <col min="9" max="9" width="9.33203125" style="16" customWidth="1"/>
    <col min="10" max="18" width="9.33203125" style="106"/>
    <col min="19" max="19" width="9.33203125" style="16" customWidth="1"/>
    <col min="20" max="16384" width="9.33203125" style="16"/>
  </cols>
  <sheetData>
    <row r="1" spans="1:7" ht="21" x14ac:dyDescent="0.25">
      <c r="A1" s="147" t="s">
        <v>991</v>
      </c>
      <c r="B1" s="148"/>
      <c r="C1" s="148"/>
      <c r="D1" s="148"/>
      <c r="E1" s="148"/>
      <c r="F1" s="148"/>
      <c r="G1" s="148"/>
    </row>
    <row r="2" spans="1:7" ht="21" x14ac:dyDescent="0.25">
      <c r="A2" s="159" t="s">
        <v>992</v>
      </c>
      <c r="B2" s="160"/>
      <c r="C2" s="160"/>
      <c r="D2" s="160"/>
      <c r="E2" s="160"/>
      <c r="F2" s="160"/>
      <c r="G2" s="160"/>
    </row>
    <row r="3" spans="1:7" ht="18" customHeight="1" x14ac:dyDescent="0.25">
      <c r="A3" s="18" t="s">
        <v>225</v>
      </c>
      <c r="B3" s="121" t="s">
        <v>964</v>
      </c>
      <c r="C3" s="149" t="e" vm="1">
        <v>#VALUE!</v>
      </c>
      <c r="D3" s="149"/>
      <c r="E3" s="149"/>
      <c r="F3" s="149"/>
      <c r="G3" s="149"/>
    </row>
    <row r="4" spans="1:7" ht="18" customHeight="1" x14ac:dyDescent="0.25">
      <c r="A4" s="18" t="s">
        <v>217</v>
      </c>
      <c r="B4" s="121" t="s">
        <v>218</v>
      </c>
      <c r="C4" s="149"/>
      <c r="D4" s="149"/>
      <c r="E4" s="149"/>
      <c r="F4" s="149"/>
      <c r="G4" s="149"/>
    </row>
    <row r="5" spans="1:7" ht="17.100000000000001" customHeight="1" x14ac:dyDescent="0.25">
      <c r="A5" s="23" t="s">
        <v>116</v>
      </c>
      <c r="B5" s="122" t="s">
        <v>996</v>
      </c>
      <c r="C5" s="149"/>
      <c r="D5" s="149"/>
      <c r="E5" s="149"/>
      <c r="F5" s="149"/>
      <c r="G5" s="149"/>
    </row>
    <row r="6" spans="1:7" ht="17.100000000000001" customHeight="1" x14ac:dyDescent="0.25">
      <c r="A6" s="23" t="s">
        <v>614</v>
      </c>
      <c r="B6" s="121">
        <v>110</v>
      </c>
      <c r="C6" s="149"/>
      <c r="D6" s="149"/>
      <c r="E6" s="149"/>
      <c r="F6" s="149"/>
      <c r="G6" s="149"/>
    </row>
    <row r="7" spans="1:7" ht="17.100000000000001" customHeight="1" x14ac:dyDescent="0.25">
      <c r="A7" s="23" t="s">
        <v>615</v>
      </c>
      <c r="B7" s="120">
        <v>350000</v>
      </c>
      <c r="C7" s="149"/>
      <c r="D7" s="149"/>
      <c r="E7" s="149"/>
      <c r="F7" s="149"/>
      <c r="G7" s="149"/>
    </row>
    <row r="8" spans="1:7" ht="17.100000000000001" customHeight="1" x14ac:dyDescent="0.25">
      <c r="A8" s="23" t="s">
        <v>619</v>
      </c>
      <c r="B8" s="24">
        <f>INDEX(Basisgegevens!C:C, MATCH(B5, Basisgegevens!B:B, 0))</f>
        <v>3185</v>
      </c>
      <c r="C8" s="149"/>
      <c r="D8" s="149"/>
      <c r="E8" s="149"/>
      <c r="F8" s="149"/>
      <c r="G8" s="149"/>
    </row>
    <row r="9" spans="1:7" ht="17.100000000000001" customHeight="1" x14ac:dyDescent="0.25">
      <c r="A9" s="23" t="s">
        <v>613</v>
      </c>
      <c r="B9" s="25">
        <f>B7/B6</f>
        <v>3181.818181818182</v>
      </c>
      <c r="C9" s="149"/>
      <c r="D9" s="149"/>
      <c r="E9" s="149"/>
      <c r="F9" s="149"/>
      <c r="G9" s="149"/>
    </row>
    <row r="10" spans="1:7" ht="17.100000000000001" customHeight="1" x14ac:dyDescent="0.25">
      <c r="A10" s="18" t="s">
        <v>612</v>
      </c>
      <c r="B10" s="26">
        <f>(B9-B8)/B8</f>
        <v>-9.9900099900094718E-4</v>
      </c>
      <c r="C10" s="149"/>
      <c r="D10" s="149"/>
      <c r="E10" s="149"/>
      <c r="F10" s="149"/>
      <c r="G10" s="149"/>
    </row>
    <row r="11" spans="1:7" ht="18" customHeight="1" x14ac:dyDescent="0.25">
      <c r="A11" s="18" t="s">
        <v>105</v>
      </c>
      <c r="B11" s="119">
        <v>1</v>
      </c>
      <c r="C11" s="150" t="s">
        <v>959</v>
      </c>
      <c r="D11" s="151"/>
      <c r="E11" s="151"/>
      <c r="F11" s="151"/>
      <c r="G11" s="151"/>
    </row>
    <row r="12" spans="1:7" ht="18" customHeight="1" x14ac:dyDescent="0.25">
      <c r="A12" s="18" t="s">
        <v>119</v>
      </c>
      <c r="B12" s="119">
        <v>2</v>
      </c>
      <c r="C12" s="151"/>
      <c r="D12" s="151"/>
      <c r="E12" s="151"/>
      <c r="F12" s="151"/>
      <c r="G12" s="151"/>
    </row>
    <row r="13" spans="1:7" ht="4.5" customHeight="1" x14ac:dyDescent="0.25">
      <c r="C13" s="151"/>
      <c r="D13" s="151"/>
      <c r="E13" s="151"/>
      <c r="F13" s="151"/>
      <c r="G13" s="151"/>
    </row>
    <row r="14" spans="1:7" ht="14.25" customHeight="1" x14ac:dyDescent="0.25">
      <c r="A14" s="152" t="s">
        <v>3</v>
      </c>
      <c r="B14" s="153"/>
      <c r="C14" s="153"/>
      <c r="D14" s="153"/>
      <c r="E14" s="153"/>
      <c r="F14" s="153"/>
      <c r="G14" s="154"/>
    </row>
    <row r="15" spans="1:7" ht="14.25" customHeight="1" x14ac:dyDescent="0.25">
      <c r="A15" s="143" t="s">
        <v>972</v>
      </c>
      <c r="B15" s="144"/>
      <c r="C15" s="27" t="s">
        <v>5</v>
      </c>
      <c r="D15" s="27" t="s">
        <v>6</v>
      </c>
      <c r="E15" s="28" t="s">
        <v>106</v>
      </c>
      <c r="F15" s="145" t="s">
        <v>7</v>
      </c>
      <c r="G15" s="146"/>
    </row>
    <row r="16" spans="1:7" ht="15" customHeight="1" x14ac:dyDescent="0.25">
      <c r="A16" s="139" t="s">
        <v>970</v>
      </c>
      <c r="B16" s="140"/>
      <c r="C16" s="118">
        <v>0</v>
      </c>
      <c r="D16" s="29">
        <f>1</f>
        <v>1</v>
      </c>
      <c r="E16" s="30">
        <v>1</v>
      </c>
      <c r="F16" s="141">
        <f>C16/D16</f>
        <v>0</v>
      </c>
      <c r="G16" s="142"/>
    </row>
    <row r="17" spans="1:7" ht="15" customHeight="1" x14ac:dyDescent="0.25">
      <c r="A17" s="139" t="s">
        <v>0</v>
      </c>
      <c r="B17" s="140"/>
      <c r="C17" s="118">
        <v>0</v>
      </c>
      <c r="D17" s="29">
        <f>B12</f>
        <v>2</v>
      </c>
      <c r="E17" s="30">
        <v>1</v>
      </c>
      <c r="F17" s="141">
        <f>C17/D17</f>
        <v>0</v>
      </c>
      <c r="G17" s="142"/>
    </row>
    <row r="18" spans="1:7" ht="15" customHeight="1" x14ac:dyDescent="0.25">
      <c r="A18" s="139"/>
      <c r="B18" s="140"/>
      <c r="C18" s="32"/>
      <c r="D18" s="33"/>
      <c r="E18" s="30"/>
      <c r="F18" s="141"/>
      <c r="G18" s="142"/>
    </row>
    <row r="19" spans="1:7" ht="12.9" customHeight="1" x14ac:dyDescent="0.25">
      <c r="A19" s="131"/>
      <c r="B19" s="132"/>
      <c r="C19" s="36"/>
      <c r="D19" s="36"/>
      <c r="E19" s="30"/>
      <c r="F19" s="133"/>
      <c r="G19" s="134"/>
    </row>
    <row r="20" spans="1:7" ht="14.25" customHeight="1" x14ac:dyDescent="0.25">
      <c r="A20" s="135" t="s">
        <v>87</v>
      </c>
      <c r="B20" s="136"/>
      <c r="C20" s="39" t="s">
        <v>8</v>
      </c>
      <c r="D20" s="36"/>
      <c r="E20" s="30"/>
      <c r="F20" s="137">
        <f>SUM(F16:G18)</f>
        <v>0</v>
      </c>
      <c r="G20" s="138"/>
    </row>
    <row r="21" spans="1:7" ht="12.9" customHeight="1" x14ac:dyDescent="0.25">
      <c r="E21" s="16"/>
      <c r="F21" s="16"/>
      <c r="G21" s="16"/>
    </row>
    <row r="22" spans="1:7" ht="14.25" customHeight="1" x14ac:dyDescent="0.25">
      <c r="A22" s="143" t="s">
        <v>971</v>
      </c>
      <c r="B22" s="144"/>
      <c r="C22" s="27" t="s">
        <v>5</v>
      </c>
      <c r="D22" s="27" t="s">
        <v>6</v>
      </c>
      <c r="E22" s="28" t="s">
        <v>106</v>
      </c>
      <c r="F22" s="145" t="s">
        <v>7</v>
      </c>
      <c r="G22" s="146"/>
    </row>
    <row r="23" spans="1:7" ht="15" customHeight="1" x14ac:dyDescent="0.25">
      <c r="A23" s="155" t="s">
        <v>1</v>
      </c>
      <c r="B23" s="156"/>
      <c r="C23" s="118"/>
      <c r="D23" s="29">
        <v>1</v>
      </c>
      <c r="E23" s="40">
        <v>0.75</v>
      </c>
      <c r="F23" s="141">
        <f>(C23*E23)/D23</f>
        <v>0</v>
      </c>
      <c r="G23" s="142"/>
    </row>
    <row r="24" spans="1:7" ht="15" customHeight="1" x14ac:dyDescent="0.25">
      <c r="A24" s="157"/>
      <c r="B24" s="158"/>
      <c r="C24" s="36"/>
      <c r="D24" s="29"/>
      <c r="E24" s="30"/>
      <c r="F24" s="141"/>
      <c r="G24" s="142"/>
    </row>
    <row r="25" spans="1:7" ht="15" customHeight="1" x14ac:dyDescent="0.25">
      <c r="A25" s="81" t="s">
        <v>2</v>
      </c>
      <c r="B25" s="82"/>
      <c r="C25" s="107">
        <v>0</v>
      </c>
      <c r="D25" s="29">
        <f>B12</f>
        <v>2</v>
      </c>
      <c r="E25" s="30">
        <v>0.75</v>
      </c>
      <c r="F25" s="141">
        <f>(C25*E25)/D25</f>
        <v>0</v>
      </c>
      <c r="G25" s="142"/>
    </row>
    <row r="26" spans="1:7" ht="15" customHeight="1" x14ac:dyDescent="0.25">
      <c r="A26" s="135" t="s">
        <v>87</v>
      </c>
      <c r="B26" s="136"/>
      <c r="C26" s="36"/>
      <c r="D26" s="36"/>
      <c r="E26" s="30"/>
      <c r="F26" s="137">
        <f>F23+F25</f>
        <v>0</v>
      </c>
      <c r="G26" s="138"/>
    </row>
    <row r="27" spans="1:7" ht="12.9" customHeight="1" x14ac:dyDescent="0.25">
      <c r="E27" s="16"/>
      <c r="F27" s="16"/>
      <c r="G27" s="16"/>
    </row>
    <row r="28" spans="1:7" ht="14.25" customHeight="1" x14ac:dyDescent="0.25">
      <c r="A28" s="143" t="s">
        <v>10</v>
      </c>
      <c r="B28" s="144"/>
      <c r="C28" s="27" t="s">
        <v>11</v>
      </c>
      <c r="D28" s="27" t="s">
        <v>6</v>
      </c>
      <c r="E28" s="28" t="s">
        <v>107</v>
      </c>
      <c r="F28" s="145" t="s">
        <v>7</v>
      </c>
      <c r="G28" s="146"/>
    </row>
    <row r="29" spans="1:7" ht="12.9" customHeight="1" x14ac:dyDescent="0.25">
      <c r="A29" s="135" t="s">
        <v>12</v>
      </c>
      <c r="B29" s="136"/>
      <c r="C29" s="30"/>
      <c r="D29" s="36"/>
      <c r="E29" s="30"/>
      <c r="F29" s="133"/>
      <c r="G29" s="134"/>
    </row>
    <row r="30" spans="1:7" ht="14.25" customHeight="1" x14ac:dyDescent="0.25">
      <c r="A30" s="139" t="s">
        <v>13</v>
      </c>
      <c r="B30" s="140"/>
      <c r="C30" s="114">
        <v>0</v>
      </c>
      <c r="D30" s="41"/>
      <c r="E30" s="30">
        <v>2</v>
      </c>
      <c r="F30" s="141">
        <f>C30*E30</f>
        <v>0</v>
      </c>
      <c r="G30" s="142"/>
    </row>
    <row r="31" spans="1:7" ht="14.25" customHeight="1" x14ac:dyDescent="0.25">
      <c r="A31" s="139" t="s">
        <v>216</v>
      </c>
      <c r="B31" s="140"/>
      <c r="C31" s="114">
        <v>0</v>
      </c>
      <c r="D31" s="29">
        <f>B12</f>
        <v>2</v>
      </c>
      <c r="E31" s="30">
        <v>2</v>
      </c>
      <c r="F31" s="141">
        <f>(C31*E31)/D31</f>
        <v>0</v>
      </c>
      <c r="G31" s="142"/>
    </row>
    <row r="32" spans="1:7" ht="14.25" customHeight="1" x14ac:dyDescent="0.25">
      <c r="A32" s="131"/>
      <c r="B32" s="132"/>
      <c r="C32" s="30"/>
      <c r="D32" s="36"/>
      <c r="E32" s="30"/>
      <c r="F32" s="133"/>
      <c r="G32" s="134"/>
    </row>
    <row r="33" spans="1:7" ht="15" customHeight="1" x14ac:dyDescent="0.25">
      <c r="A33" s="139" t="s">
        <v>14</v>
      </c>
      <c r="B33" s="140"/>
      <c r="C33" s="107"/>
      <c r="D33" s="36"/>
      <c r="E33" s="30">
        <v>1</v>
      </c>
      <c r="F33" s="141">
        <f>C33*1</f>
        <v>0</v>
      </c>
      <c r="G33" s="142"/>
    </row>
    <row r="34" spans="1:7" ht="12.9" customHeight="1" x14ac:dyDescent="0.25">
      <c r="A34" s="139" t="s">
        <v>15</v>
      </c>
      <c r="B34" s="140"/>
      <c r="C34" s="107"/>
      <c r="D34" s="29">
        <v>1</v>
      </c>
      <c r="E34" s="30">
        <v>1</v>
      </c>
      <c r="F34" s="141">
        <f>1*C34/B12</f>
        <v>0</v>
      </c>
      <c r="G34" s="142"/>
    </row>
    <row r="35" spans="1:7" ht="14.25" customHeight="1" x14ac:dyDescent="0.25">
      <c r="A35" s="131"/>
      <c r="B35" s="132"/>
      <c r="C35" s="30"/>
      <c r="D35" s="36"/>
      <c r="E35" s="30"/>
      <c r="F35" s="133"/>
      <c r="G35" s="134"/>
    </row>
    <row r="36" spans="1:7" ht="15" customHeight="1" x14ac:dyDescent="0.25">
      <c r="A36" s="135" t="s">
        <v>16</v>
      </c>
      <c r="B36" s="136"/>
      <c r="C36" s="30"/>
      <c r="D36" s="36"/>
      <c r="E36" s="30"/>
      <c r="F36" s="133"/>
      <c r="G36" s="134"/>
    </row>
    <row r="37" spans="1:7" ht="12.9" customHeight="1" x14ac:dyDescent="0.25">
      <c r="A37" s="139" t="s">
        <v>968</v>
      </c>
      <c r="B37" s="140"/>
      <c r="C37" s="107"/>
      <c r="D37" s="36"/>
      <c r="E37" s="30"/>
      <c r="F37" s="141">
        <f>MIN(C37*1, 2)</f>
        <v>0</v>
      </c>
      <c r="G37" s="142"/>
    </row>
    <row r="38" spans="1:7" ht="14.25" customHeight="1" x14ac:dyDescent="0.25">
      <c r="A38" s="139" t="s">
        <v>969</v>
      </c>
      <c r="B38" s="140"/>
      <c r="C38" s="107"/>
      <c r="D38" s="29">
        <v>1</v>
      </c>
      <c r="E38" s="30"/>
      <c r="F38" s="141">
        <f>MIN(C38*1/B12, 2)</f>
        <v>0</v>
      </c>
      <c r="G38" s="142"/>
    </row>
    <row r="39" spans="1:7" ht="14.25" customHeight="1" x14ac:dyDescent="0.25">
      <c r="A39" s="131"/>
      <c r="B39" s="132"/>
      <c r="C39" s="30"/>
      <c r="D39" s="36"/>
      <c r="E39" s="30"/>
      <c r="F39" s="133"/>
      <c r="G39" s="134"/>
    </row>
    <row r="40" spans="1:7" ht="15" customHeight="1" x14ac:dyDescent="0.25">
      <c r="A40" s="135" t="s">
        <v>87</v>
      </c>
      <c r="B40" s="136"/>
      <c r="C40" s="30"/>
      <c r="D40" s="36"/>
      <c r="E40" s="30"/>
      <c r="F40" s="137">
        <f>SUM(F30:G38)</f>
        <v>0</v>
      </c>
      <c r="G40" s="138"/>
    </row>
    <row r="41" spans="1:7" ht="12.9" customHeight="1" x14ac:dyDescent="0.25">
      <c r="E41" s="16"/>
      <c r="F41" s="16"/>
      <c r="G41" s="16"/>
    </row>
    <row r="42" spans="1:7" ht="14.25" customHeight="1" x14ac:dyDescent="0.25">
      <c r="A42" s="143" t="s">
        <v>17</v>
      </c>
      <c r="B42" s="144"/>
      <c r="C42" s="83"/>
      <c r="D42" s="84"/>
      <c r="E42" s="85"/>
      <c r="F42" s="162" t="s">
        <v>7</v>
      </c>
      <c r="G42" s="163"/>
    </row>
    <row r="43" spans="1:7" ht="12.9" customHeight="1" x14ac:dyDescent="0.25">
      <c r="A43" s="164" t="s">
        <v>966</v>
      </c>
      <c r="B43" s="165"/>
      <c r="C43" s="166" t="s">
        <v>965</v>
      </c>
      <c r="D43" s="166"/>
      <c r="E43" s="166"/>
      <c r="F43" s="166"/>
      <c r="G43" s="166"/>
    </row>
    <row r="44" spans="1:7" ht="14.25" customHeight="1" x14ac:dyDescent="0.25">
      <c r="A44" s="169"/>
      <c r="B44" s="170"/>
      <c r="C44" s="43"/>
      <c r="D44" s="43"/>
      <c r="E44" s="44" t="s">
        <v>7</v>
      </c>
      <c r="F44" s="167" t="s">
        <v>7</v>
      </c>
      <c r="G44" s="168"/>
    </row>
    <row r="45" spans="1:7" ht="14.25" customHeight="1" x14ac:dyDescent="0.25">
      <c r="A45" s="161" t="s">
        <v>18</v>
      </c>
      <c r="B45" s="161"/>
      <c r="C45" s="117">
        <v>0</v>
      </c>
      <c r="D45" s="45">
        <v>1</v>
      </c>
      <c r="E45" s="46">
        <f t="shared" ref="E45:E55" si="0">$F$20</f>
        <v>0</v>
      </c>
      <c r="F45" s="171">
        <f t="shared" ref="F45:F55" si="1">E45*D45*C45</f>
        <v>0</v>
      </c>
      <c r="G45" s="172"/>
    </row>
    <row r="46" spans="1:7" ht="14.25" customHeight="1" x14ac:dyDescent="0.25">
      <c r="A46" s="161" t="s">
        <v>19</v>
      </c>
      <c r="B46" s="161"/>
      <c r="C46" s="115">
        <v>0</v>
      </c>
      <c r="D46" s="47">
        <v>0.95</v>
      </c>
      <c r="E46" s="46">
        <f t="shared" si="0"/>
        <v>0</v>
      </c>
      <c r="F46" s="171">
        <f t="shared" si="1"/>
        <v>0</v>
      </c>
      <c r="G46" s="172"/>
    </row>
    <row r="47" spans="1:7" ht="14.25" customHeight="1" x14ac:dyDescent="0.25">
      <c r="A47" s="161" t="s">
        <v>20</v>
      </c>
      <c r="B47" s="161"/>
      <c r="C47" s="115">
        <v>0</v>
      </c>
      <c r="D47" s="47">
        <v>0.85</v>
      </c>
      <c r="E47" s="46">
        <f t="shared" si="0"/>
        <v>0</v>
      </c>
      <c r="F47" s="171">
        <f t="shared" si="1"/>
        <v>0</v>
      </c>
      <c r="G47" s="172"/>
    </row>
    <row r="48" spans="1:7" ht="14.25" customHeight="1" x14ac:dyDescent="0.25">
      <c r="A48" s="161" t="s">
        <v>21</v>
      </c>
      <c r="B48" s="161"/>
      <c r="C48" s="115">
        <v>0</v>
      </c>
      <c r="D48" s="47">
        <v>0.75</v>
      </c>
      <c r="E48" s="46">
        <f t="shared" si="0"/>
        <v>0</v>
      </c>
      <c r="F48" s="171">
        <f t="shared" si="1"/>
        <v>0</v>
      </c>
      <c r="G48" s="172"/>
    </row>
    <row r="49" spans="1:7" ht="14.25" customHeight="1" x14ac:dyDescent="0.25">
      <c r="A49" s="161" t="s">
        <v>22</v>
      </c>
      <c r="B49" s="161"/>
      <c r="C49" s="115">
        <v>0</v>
      </c>
      <c r="D49" s="47">
        <v>0.65</v>
      </c>
      <c r="E49" s="46">
        <f t="shared" si="0"/>
        <v>0</v>
      </c>
      <c r="F49" s="171">
        <f t="shared" si="1"/>
        <v>0</v>
      </c>
      <c r="G49" s="172"/>
    </row>
    <row r="50" spans="1:7" ht="14.25" customHeight="1" x14ac:dyDescent="0.25">
      <c r="A50" s="161" t="s">
        <v>23</v>
      </c>
      <c r="B50" s="161"/>
      <c r="C50" s="116">
        <v>0</v>
      </c>
      <c r="D50" s="47">
        <v>0.5</v>
      </c>
      <c r="E50" s="46">
        <f t="shared" si="0"/>
        <v>0</v>
      </c>
      <c r="F50" s="171">
        <f t="shared" si="1"/>
        <v>0</v>
      </c>
      <c r="G50" s="172"/>
    </row>
    <row r="51" spans="1:7" ht="14.25" customHeight="1" x14ac:dyDescent="0.25">
      <c r="A51" s="161" t="s">
        <v>24</v>
      </c>
      <c r="B51" s="161"/>
      <c r="C51" s="115">
        <v>0</v>
      </c>
      <c r="D51" s="47">
        <v>0.35</v>
      </c>
      <c r="E51" s="46">
        <f t="shared" si="0"/>
        <v>0</v>
      </c>
      <c r="F51" s="171">
        <f t="shared" si="1"/>
        <v>0</v>
      </c>
      <c r="G51" s="172"/>
    </row>
    <row r="52" spans="1:7" ht="14.25" customHeight="1" x14ac:dyDescent="0.25">
      <c r="A52" s="161" t="s">
        <v>25</v>
      </c>
      <c r="B52" s="161"/>
      <c r="C52" s="115">
        <v>0</v>
      </c>
      <c r="D52" s="47">
        <v>0.2</v>
      </c>
      <c r="E52" s="46">
        <f t="shared" si="0"/>
        <v>0</v>
      </c>
      <c r="F52" s="171">
        <f t="shared" si="1"/>
        <v>0</v>
      </c>
      <c r="G52" s="172"/>
    </row>
    <row r="53" spans="1:7" ht="14.25" customHeight="1" x14ac:dyDescent="0.25">
      <c r="A53" s="161" t="s">
        <v>26</v>
      </c>
      <c r="B53" s="161"/>
      <c r="C53" s="115">
        <v>0</v>
      </c>
      <c r="D53" s="47">
        <v>-0.05</v>
      </c>
      <c r="E53" s="46">
        <f t="shared" si="0"/>
        <v>0</v>
      </c>
      <c r="F53" s="171">
        <f t="shared" si="1"/>
        <v>0</v>
      </c>
      <c r="G53" s="172"/>
    </row>
    <row r="54" spans="1:7" ht="14.25" customHeight="1" x14ac:dyDescent="0.25">
      <c r="A54" s="161" t="s">
        <v>27</v>
      </c>
      <c r="B54" s="161"/>
      <c r="C54" s="115">
        <v>0</v>
      </c>
      <c r="D54" s="47">
        <v>-0.1</v>
      </c>
      <c r="E54" s="46">
        <f t="shared" si="0"/>
        <v>0</v>
      </c>
      <c r="F54" s="171">
        <f t="shared" si="1"/>
        <v>0</v>
      </c>
      <c r="G54" s="172"/>
    </row>
    <row r="55" spans="1:7" ht="14.25" customHeight="1" x14ac:dyDescent="0.25">
      <c r="A55" s="161" t="s">
        <v>28</v>
      </c>
      <c r="B55" s="161"/>
      <c r="C55" s="115">
        <v>0</v>
      </c>
      <c r="D55" s="47">
        <v>-0.15</v>
      </c>
      <c r="E55" s="46">
        <f t="shared" si="0"/>
        <v>0</v>
      </c>
      <c r="F55" s="176">
        <f t="shared" si="1"/>
        <v>0</v>
      </c>
      <c r="G55" s="176"/>
    </row>
    <row r="56" spans="1:7" ht="14.25" customHeight="1" x14ac:dyDescent="0.25">
      <c r="A56" s="173"/>
      <c r="B56" s="173"/>
      <c r="C56" s="91"/>
      <c r="D56" s="86"/>
      <c r="E56" s="87" t="s">
        <v>120</v>
      </c>
      <c r="F56" s="174">
        <f>SUM(F45:F55)</f>
        <v>0</v>
      </c>
      <c r="G56" s="175"/>
    </row>
    <row r="57" spans="1:7" ht="14.25" customHeight="1" x14ac:dyDescent="0.25">
      <c r="A57" s="173"/>
      <c r="B57" s="173"/>
      <c r="C57" s="168" t="s">
        <v>29</v>
      </c>
      <c r="D57" s="177"/>
      <c r="E57" s="177"/>
      <c r="F57" s="177"/>
      <c r="G57" s="177"/>
    </row>
    <row r="58" spans="1:7" ht="14.1" customHeight="1" x14ac:dyDescent="0.25">
      <c r="A58" s="173"/>
      <c r="B58" s="173"/>
      <c r="C58" s="92"/>
      <c r="D58" s="48"/>
      <c r="E58" s="88"/>
      <c r="F58" s="178" t="s">
        <v>7</v>
      </c>
      <c r="G58" s="179"/>
    </row>
    <row r="59" spans="1:7" ht="14.25" customHeight="1" x14ac:dyDescent="0.25">
      <c r="A59" s="161" t="s">
        <v>30</v>
      </c>
      <c r="B59" s="161"/>
      <c r="C59" s="115">
        <v>0</v>
      </c>
      <c r="D59" s="49">
        <v>0.85</v>
      </c>
      <c r="E59" s="46">
        <f t="shared" ref="E59:E67" si="2">$F$20</f>
        <v>0</v>
      </c>
      <c r="F59" s="171">
        <f t="shared" ref="F59:F67" si="3">E59*D59*C59</f>
        <v>0</v>
      </c>
      <c r="G59" s="172"/>
    </row>
    <row r="60" spans="1:7" ht="14.25" customHeight="1" x14ac:dyDescent="0.25">
      <c r="A60" s="161" t="s">
        <v>31</v>
      </c>
      <c r="B60" s="161"/>
      <c r="C60" s="115">
        <v>0</v>
      </c>
      <c r="D60" s="49">
        <v>0.75</v>
      </c>
      <c r="E60" s="46">
        <f t="shared" si="2"/>
        <v>0</v>
      </c>
      <c r="F60" s="171">
        <f t="shared" si="3"/>
        <v>0</v>
      </c>
      <c r="G60" s="172"/>
    </row>
    <row r="61" spans="1:7" ht="15" customHeight="1" x14ac:dyDescent="0.25">
      <c r="A61" s="161" t="s">
        <v>32</v>
      </c>
      <c r="B61" s="161"/>
      <c r="C61" s="115">
        <v>0</v>
      </c>
      <c r="D61" s="49">
        <v>0.65</v>
      </c>
      <c r="E61" s="46">
        <f t="shared" si="2"/>
        <v>0</v>
      </c>
      <c r="F61" s="171">
        <f t="shared" si="3"/>
        <v>0</v>
      </c>
      <c r="G61" s="172"/>
    </row>
    <row r="62" spans="1:7" ht="15" customHeight="1" x14ac:dyDescent="0.25">
      <c r="A62" s="161" t="s">
        <v>33</v>
      </c>
      <c r="B62" s="161"/>
      <c r="C62" s="115">
        <v>0</v>
      </c>
      <c r="D62" s="49">
        <v>0.5</v>
      </c>
      <c r="E62" s="46">
        <f t="shared" si="2"/>
        <v>0</v>
      </c>
      <c r="F62" s="171">
        <f t="shared" si="3"/>
        <v>0</v>
      </c>
      <c r="G62" s="172"/>
    </row>
    <row r="63" spans="1:7" ht="15" customHeight="1" x14ac:dyDescent="0.25">
      <c r="A63" s="161" t="s">
        <v>34</v>
      </c>
      <c r="B63" s="161"/>
      <c r="C63" s="115">
        <v>0</v>
      </c>
      <c r="D63" s="49">
        <v>0.35</v>
      </c>
      <c r="E63" s="46">
        <f t="shared" si="2"/>
        <v>0</v>
      </c>
      <c r="F63" s="171">
        <f t="shared" si="3"/>
        <v>0</v>
      </c>
      <c r="G63" s="172"/>
    </row>
    <row r="64" spans="1:7" ht="15" customHeight="1" x14ac:dyDescent="0.25">
      <c r="A64" s="161" t="s">
        <v>35</v>
      </c>
      <c r="B64" s="161"/>
      <c r="C64" s="115">
        <v>0</v>
      </c>
      <c r="D64" s="49">
        <v>0.2</v>
      </c>
      <c r="E64" s="46">
        <f t="shared" si="2"/>
        <v>0</v>
      </c>
      <c r="F64" s="171">
        <f t="shared" si="3"/>
        <v>0</v>
      </c>
      <c r="G64" s="172"/>
    </row>
    <row r="65" spans="1:7" ht="15" customHeight="1" x14ac:dyDescent="0.25">
      <c r="A65" s="161" t="s">
        <v>36</v>
      </c>
      <c r="B65" s="161"/>
      <c r="C65" s="115">
        <v>0</v>
      </c>
      <c r="D65" s="49">
        <v>-0.05</v>
      </c>
      <c r="E65" s="46">
        <f t="shared" si="2"/>
        <v>0</v>
      </c>
      <c r="F65" s="171">
        <f t="shared" si="3"/>
        <v>0</v>
      </c>
      <c r="G65" s="172"/>
    </row>
    <row r="66" spans="1:7" ht="15" customHeight="1" x14ac:dyDescent="0.25">
      <c r="A66" s="161" t="s">
        <v>37</v>
      </c>
      <c r="B66" s="161"/>
      <c r="C66" s="115">
        <v>0</v>
      </c>
      <c r="D66" s="49">
        <v>-0.1</v>
      </c>
      <c r="E66" s="46">
        <f t="shared" si="2"/>
        <v>0</v>
      </c>
      <c r="F66" s="171">
        <f t="shared" si="3"/>
        <v>0</v>
      </c>
      <c r="G66" s="172"/>
    </row>
    <row r="67" spans="1:7" ht="15" customHeight="1" x14ac:dyDescent="0.25">
      <c r="A67" s="161" t="s">
        <v>38</v>
      </c>
      <c r="B67" s="161"/>
      <c r="C67" s="115">
        <v>0</v>
      </c>
      <c r="D67" s="49">
        <v>-0.15</v>
      </c>
      <c r="E67" s="46">
        <f t="shared" si="2"/>
        <v>0</v>
      </c>
      <c r="F67" s="176">
        <f t="shared" si="3"/>
        <v>0</v>
      </c>
      <c r="G67" s="176"/>
    </row>
    <row r="68" spans="1:7" ht="15" customHeight="1" x14ac:dyDescent="0.25">
      <c r="A68" s="173"/>
      <c r="B68" s="173"/>
      <c r="C68" s="91"/>
      <c r="D68" s="86"/>
      <c r="E68" s="87" t="s">
        <v>120</v>
      </c>
      <c r="F68" s="174">
        <f>SUM(F59:G67)</f>
        <v>0</v>
      </c>
      <c r="G68" s="175"/>
    </row>
    <row r="69" spans="1:7" ht="15" customHeight="1" x14ac:dyDescent="0.25">
      <c r="A69" s="180"/>
      <c r="B69" s="181"/>
      <c r="C69" s="177" t="s">
        <v>983</v>
      </c>
      <c r="D69" s="177"/>
      <c r="E69" s="177"/>
      <c r="F69" s="177"/>
      <c r="G69" s="177"/>
    </row>
    <row r="70" spans="1:7" ht="14.1" customHeight="1" x14ac:dyDescent="0.25">
      <c r="A70" s="131"/>
      <c r="B70" s="132"/>
      <c r="C70" s="48"/>
      <c r="D70" s="89"/>
      <c r="E70" s="90"/>
      <c r="F70" s="182" t="s">
        <v>7</v>
      </c>
      <c r="G70" s="182"/>
    </row>
    <row r="71" spans="1:7" ht="14.25" customHeight="1" x14ac:dyDescent="0.25">
      <c r="A71" s="139" t="s">
        <v>39</v>
      </c>
      <c r="B71" s="140"/>
      <c r="C71" s="107">
        <v>0</v>
      </c>
      <c r="D71" s="47">
        <v>0.65</v>
      </c>
      <c r="E71" s="46">
        <f t="shared" ref="E71:E77" si="4">$F$20</f>
        <v>0</v>
      </c>
      <c r="F71" s="171">
        <f t="shared" ref="F71:F77" si="5">E71*D71*C71</f>
        <v>0</v>
      </c>
      <c r="G71" s="172"/>
    </row>
    <row r="72" spans="1:7" ht="14.25" customHeight="1" x14ac:dyDescent="0.25">
      <c r="A72" s="139" t="s">
        <v>40</v>
      </c>
      <c r="B72" s="140"/>
      <c r="C72" s="107">
        <v>0</v>
      </c>
      <c r="D72" s="47">
        <v>0.5</v>
      </c>
      <c r="E72" s="46">
        <f t="shared" si="4"/>
        <v>0</v>
      </c>
      <c r="F72" s="171">
        <f t="shared" si="5"/>
        <v>0</v>
      </c>
      <c r="G72" s="172"/>
    </row>
    <row r="73" spans="1:7" ht="14.25" customHeight="1" x14ac:dyDescent="0.25">
      <c r="A73" s="139" t="s">
        <v>41</v>
      </c>
      <c r="B73" s="140"/>
      <c r="C73" s="107">
        <v>0</v>
      </c>
      <c r="D73" s="47">
        <v>0.35</v>
      </c>
      <c r="E73" s="46">
        <f t="shared" si="4"/>
        <v>0</v>
      </c>
      <c r="F73" s="171">
        <f t="shared" si="5"/>
        <v>0</v>
      </c>
      <c r="G73" s="172"/>
    </row>
    <row r="74" spans="1:7" ht="14.25" customHeight="1" x14ac:dyDescent="0.25">
      <c r="A74" s="139" t="s">
        <v>42</v>
      </c>
      <c r="B74" s="140"/>
      <c r="C74" s="107">
        <v>0</v>
      </c>
      <c r="D74" s="47">
        <v>0.2</v>
      </c>
      <c r="E74" s="46">
        <f t="shared" si="4"/>
        <v>0</v>
      </c>
      <c r="F74" s="171">
        <f t="shared" si="5"/>
        <v>0</v>
      </c>
      <c r="G74" s="172"/>
    </row>
    <row r="75" spans="1:7" ht="14.25" customHeight="1" x14ac:dyDescent="0.25">
      <c r="A75" s="139" t="s">
        <v>43</v>
      </c>
      <c r="B75" s="140"/>
      <c r="C75" s="107">
        <v>0</v>
      </c>
      <c r="D75" s="47">
        <v>-0.05</v>
      </c>
      <c r="E75" s="46">
        <f t="shared" si="4"/>
        <v>0</v>
      </c>
      <c r="F75" s="171">
        <f t="shared" si="5"/>
        <v>0</v>
      </c>
      <c r="G75" s="172"/>
    </row>
    <row r="76" spans="1:7" ht="14.25" customHeight="1" x14ac:dyDescent="0.25">
      <c r="A76" s="139" t="s">
        <v>44</v>
      </c>
      <c r="B76" s="140"/>
      <c r="C76" s="107">
        <v>0</v>
      </c>
      <c r="D76" s="47">
        <v>-0.1</v>
      </c>
      <c r="E76" s="46">
        <f t="shared" si="4"/>
        <v>0</v>
      </c>
      <c r="F76" s="171">
        <f t="shared" si="5"/>
        <v>0</v>
      </c>
      <c r="G76" s="172"/>
    </row>
    <row r="77" spans="1:7" ht="14.25" customHeight="1" x14ac:dyDescent="0.25">
      <c r="A77" s="139" t="s">
        <v>45</v>
      </c>
      <c r="B77" s="140"/>
      <c r="C77" s="107">
        <v>0</v>
      </c>
      <c r="D77" s="47">
        <v>-0.15</v>
      </c>
      <c r="E77" s="46">
        <f t="shared" si="4"/>
        <v>0</v>
      </c>
      <c r="F77" s="176">
        <f t="shared" si="5"/>
        <v>0</v>
      </c>
      <c r="G77" s="176"/>
    </row>
    <row r="78" spans="1:7" ht="14.25" customHeight="1" x14ac:dyDescent="0.25">
      <c r="A78" s="131"/>
      <c r="B78" s="132"/>
      <c r="C78" s="36"/>
      <c r="D78" s="36"/>
      <c r="E78" s="48" t="s">
        <v>120</v>
      </c>
      <c r="F78" s="183">
        <f>SUM(F71:G77)</f>
        <v>0</v>
      </c>
      <c r="G78" s="184"/>
    </row>
    <row r="79" spans="1:7" ht="14.25" customHeight="1" x14ac:dyDescent="0.25">
      <c r="A79" s="135" t="s">
        <v>87</v>
      </c>
      <c r="B79" s="136"/>
      <c r="C79" s="36"/>
      <c r="D79" s="36"/>
      <c r="E79" s="30"/>
      <c r="F79" s="137">
        <f>F78+F68+F56</f>
        <v>0</v>
      </c>
      <c r="G79" s="138"/>
    </row>
    <row r="80" spans="1:7" ht="12.9" customHeight="1" x14ac:dyDescent="0.25">
      <c r="E80" s="16"/>
      <c r="F80" s="16"/>
      <c r="G80" s="16"/>
    </row>
    <row r="81" spans="1:7" ht="14.25" customHeight="1" x14ac:dyDescent="0.25">
      <c r="A81" s="143" t="s">
        <v>46</v>
      </c>
      <c r="B81" s="144"/>
      <c r="C81" s="42"/>
      <c r="D81" s="42"/>
      <c r="E81" s="28"/>
      <c r="F81" s="185"/>
      <c r="G81" s="186"/>
    </row>
    <row r="82" spans="1:7" ht="12.9" customHeight="1" x14ac:dyDescent="0.25">
      <c r="A82" s="187" t="s">
        <v>967</v>
      </c>
      <c r="B82" s="188"/>
      <c r="C82" s="51" t="s">
        <v>11</v>
      </c>
      <c r="D82" s="51" t="s">
        <v>6</v>
      </c>
      <c r="E82" s="52"/>
      <c r="F82" s="189" t="s">
        <v>7</v>
      </c>
      <c r="G82" s="190"/>
    </row>
    <row r="83" spans="1:7" ht="14.25" customHeight="1" x14ac:dyDescent="0.25">
      <c r="A83" s="139" t="s">
        <v>47</v>
      </c>
      <c r="B83" s="140"/>
      <c r="C83" s="107">
        <v>0</v>
      </c>
      <c r="D83" s="29">
        <f>B12</f>
        <v>2</v>
      </c>
      <c r="E83" s="30">
        <v>0</v>
      </c>
      <c r="F83" s="141">
        <f>C83*E83/D83</f>
        <v>0</v>
      </c>
      <c r="G83" s="142"/>
    </row>
    <row r="84" spans="1:7" ht="14.25" customHeight="1" x14ac:dyDescent="0.25">
      <c r="A84" s="139" t="s">
        <v>48</v>
      </c>
      <c r="B84" s="140"/>
      <c r="C84" s="114">
        <v>0</v>
      </c>
      <c r="D84" s="29">
        <f>B12</f>
        <v>2</v>
      </c>
      <c r="E84" s="30">
        <v>4</v>
      </c>
      <c r="F84" s="141">
        <f>C84*E84/D84</f>
        <v>0</v>
      </c>
      <c r="G84" s="142"/>
    </row>
    <row r="85" spans="1:7" ht="14.25" customHeight="1" x14ac:dyDescent="0.25">
      <c r="A85" s="139" t="s">
        <v>49</v>
      </c>
      <c r="B85" s="140"/>
      <c r="C85" s="107">
        <v>0</v>
      </c>
      <c r="D85" s="29">
        <f>B12</f>
        <v>2</v>
      </c>
      <c r="E85" s="30">
        <v>7</v>
      </c>
      <c r="F85" s="141">
        <f>C85*E85/D85</f>
        <v>0</v>
      </c>
      <c r="G85" s="142"/>
    </row>
    <row r="86" spans="1:7" ht="14.25" customHeight="1" x14ac:dyDescent="0.25">
      <c r="A86" s="139" t="s">
        <v>50</v>
      </c>
      <c r="B86" s="140"/>
      <c r="C86" s="107">
        <v>0</v>
      </c>
      <c r="D86" s="29">
        <f>B12</f>
        <v>2</v>
      </c>
      <c r="E86" s="30">
        <v>10</v>
      </c>
      <c r="F86" s="141">
        <f>C86*E86/D86</f>
        <v>0</v>
      </c>
      <c r="G86" s="142"/>
    </row>
    <row r="87" spans="1:7" ht="14.25" customHeight="1" x14ac:dyDescent="0.25">
      <c r="A87" s="131"/>
      <c r="B87" s="132"/>
      <c r="C87" s="36"/>
      <c r="D87" s="36"/>
      <c r="E87" s="30"/>
      <c r="F87" s="133"/>
      <c r="G87" s="134"/>
    </row>
    <row r="88" spans="1:7" ht="14.25" customHeight="1" x14ac:dyDescent="0.25">
      <c r="A88" s="135" t="s">
        <v>87</v>
      </c>
      <c r="B88" s="136"/>
      <c r="C88" s="36"/>
      <c r="D88" s="36"/>
      <c r="E88" s="30"/>
      <c r="F88" s="137">
        <f>SUM(F83:G86)</f>
        <v>0</v>
      </c>
      <c r="G88" s="138"/>
    </row>
    <row r="89" spans="1:7" ht="12.9" customHeight="1" x14ac:dyDescent="0.25">
      <c r="E89" s="16"/>
      <c r="F89" s="16"/>
      <c r="G89" s="16"/>
    </row>
    <row r="90" spans="1:7" ht="14.25" customHeight="1" x14ac:dyDescent="0.25">
      <c r="A90" s="143" t="s">
        <v>973</v>
      </c>
      <c r="B90" s="144"/>
      <c r="C90" s="27" t="s">
        <v>11</v>
      </c>
      <c r="D90" s="27" t="s">
        <v>6</v>
      </c>
      <c r="E90" s="27"/>
      <c r="F90" s="145" t="s">
        <v>7</v>
      </c>
      <c r="G90" s="146"/>
    </row>
    <row r="91" spans="1:7" ht="12.9" customHeight="1" x14ac:dyDescent="0.25">
      <c r="A91" s="139" t="s">
        <v>51</v>
      </c>
      <c r="B91" s="140"/>
      <c r="C91" s="114">
        <v>0</v>
      </c>
      <c r="D91" s="29">
        <f t="shared" ref="D91:D104" si="6">$B$12</f>
        <v>2</v>
      </c>
      <c r="E91" s="30">
        <v>0.5</v>
      </c>
      <c r="F91" s="141">
        <f t="shared" ref="F91:F104" si="7">(C91*E91)/D91</f>
        <v>0</v>
      </c>
      <c r="G91" s="142"/>
    </row>
    <row r="92" spans="1:7" ht="14.25" customHeight="1" x14ac:dyDescent="0.25">
      <c r="A92" s="139" t="s">
        <v>52</v>
      </c>
      <c r="B92" s="140"/>
      <c r="C92" s="107">
        <v>0</v>
      </c>
      <c r="D92" s="29">
        <f t="shared" si="6"/>
        <v>2</v>
      </c>
      <c r="E92" s="30">
        <v>1</v>
      </c>
      <c r="F92" s="141">
        <f t="shared" si="7"/>
        <v>0</v>
      </c>
      <c r="G92" s="142"/>
    </row>
    <row r="93" spans="1:7" ht="14.25" customHeight="1" x14ac:dyDescent="0.25">
      <c r="A93" s="139" t="s">
        <v>53</v>
      </c>
      <c r="B93" s="140"/>
      <c r="C93" s="107">
        <v>0</v>
      </c>
      <c r="D93" s="29">
        <f t="shared" si="6"/>
        <v>2</v>
      </c>
      <c r="E93" s="30">
        <v>1.75</v>
      </c>
      <c r="F93" s="141">
        <f t="shared" si="7"/>
        <v>0</v>
      </c>
      <c r="G93" s="142"/>
    </row>
    <row r="94" spans="1:7" ht="14.25" customHeight="1" x14ac:dyDescent="0.25">
      <c r="A94" s="139" t="s">
        <v>54</v>
      </c>
      <c r="B94" s="140"/>
      <c r="C94" s="107">
        <v>0</v>
      </c>
      <c r="D94" s="29">
        <f t="shared" si="6"/>
        <v>2</v>
      </c>
      <c r="E94" s="30">
        <v>0.5</v>
      </c>
      <c r="F94" s="141">
        <f t="shared" si="7"/>
        <v>0</v>
      </c>
      <c r="G94" s="142"/>
    </row>
    <row r="95" spans="1:7" ht="14.25" customHeight="1" x14ac:dyDescent="0.25">
      <c r="A95" s="139" t="s">
        <v>55</v>
      </c>
      <c r="B95" s="140"/>
      <c r="C95" s="114">
        <v>0</v>
      </c>
      <c r="D95" s="29">
        <f t="shared" si="6"/>
        <v>2</v>
      </c>
      <c r="E95" s="30">
        <v>1</v>
      </c>
      <c r="F95" s="141">
        <f t="shared" si="7"/>
        <v>0</v>
      </c>
      <c r="G95" s="142"/>
    </row>
    <row r="96" spans="1:7" ht="14.25" customHeight="1" x14ac:dyDescent="0.25">
      <c r="A96" s="139" t="s">
        <v>56</v>
      </c>
      <c r="B96" s="140"/>
      <c r="C96" s="114">
        <v>0</v>
      </c>
      <c r="D96" s="29">
        <f t="shared" si="6"/>
        <v>2</v>
      </c>
      <c r="E96" s="30">
        <v>0.5</v>
      </c>
      <c r="F96" s="141">
        <f t="shared" si="7"/>
        <v>0</v>
      </c>
      <c r="G96" s="142"/>
    </row>
    <row r="97" spans="1:7" ht="14.25" customHeight="1" x14ac:dyDescent="0.25">
      <c r="A97" s="139" t="s">
        <v>57</v>
      </c>
      <c r="B97" s="140"/>
      <c r="C97" s="114">
        <v>0</v>
      </c>
      <c r="D97" s="29">
        <f t="shared" si="6"/>
        <v>2</v>
      </c>
      <c r="E97" s="30">
        <v>0.75</v>
      </c>
      <c r="F97" s="141">
        <f t="shared" si="7"/>
        <v>0</v>
      </c>
      <c r="G97" s="142"/>
    </row>
    <row r="98" spans="1:7" ht="14.25" customHeight="1" x14ac:dyDescent="0.25">
      <c r="A98" s="139" t="s">
        <v>58</v>
      </c>
      <c r="B98" s="140"/>
      <c r="C98" s="114">
        <v>0</v>
      </c>
      <c r="D98" s="29">
        <f t="shared" si="6"/>
        <v>2</v>
      </c>
      <c r="E98" s="30">
        <v>1</v>
      </c>
      <c r="F98" s="141">
        <f t="shared" si="7"/>
        <v>0</v>
      </c>
      <c r="G98" s="142"/>
    </row>
    <row r="99" spans="1:7" ht="14.25" customHeight="1" x14ac:dyDescent="0.25">
      <c r="A99" s="139" t="s">
        <v>59</v>
      </c>
      <c r="B99" s="140"/>
      <c r="C99" s="114">
        <v>0</v>
      </c>
      <c r="D99" s="29">
        <f t="shared" si="6"/>
        <v>2</v>
      </c>
      <c r="E99" s="30">
        <v>0.75</v>
      </c>
      <c r="F99" s="141">
        <f t="shared" si="7"/>
        <v>0</v>
      </c>
      <c r="G99" s="142"/>
    </row>
    <row r="100" spans="1:7" ht="14.25" customHeight="1" x14ac:dyDescent="0.25">
      <c r="A100" s="139" t="s">
        <v>60</v>
      </c>
      <c r="B100" s="140"/>
      <c r="C100" s="114">
        <v>0</v>
      </c>
      <c r="D100" s="29">
        <f t="shared" si="6"/>
        <v>2</v>
      </c>
      <c r="E100" s="30">
        <v>1.5</v>
      </c>
      <c r="F100" s="141">
        <f t="shared" si="7"/>
        <v>0</v>
      </c>
      <c r="G100" s="142"/>
    </row>
    <row r="101" spans="1:7" ht="14.25" customHeight="1" x14ac:dyDescent="0.25">
      <c r="A101" s="139" t="s">
        <v>61</v>
      </c>
      <c r="B101" s="140"/>
      <c r="C101" s="114">
        <v>0</v>
      </c>
      <c r="D101" s="29">
        <f t="shared" si="6"/>
        <v>2</v>
      </c>
      <c r="E101" s="30">
        <v>0.25</v>
      </c>
      <c r="F101" s="141">
        <f t="shared" si="7"/>
        <v>0</v>
      </c>
      <c r="G101" s="142"/>
    </row>
    <row r="102" spans="1:7" ht="14.25" customHeight="1" x14ac:dyDescent="0.25">
      <c r="A102" s="139" t="s">
        <v>62</v>
      </c>
      <c r="B102" s="140"/>
      <c r="C102" s="107">
        <v>0</v>
      </c>
      <c r="D102" s="29">
        <f t="shared" si="6"/>
        <v>2</v>
      </c>
      <c r="E102" s="30">
        <v>0.5</v>
      </c>
      <c r="F102" s="141">
        <f t="shared" si="7"/>
        <v>0</v>
      </c>
      <c r="G102" s="142"/>
    </row>
    <row r="103" spans="1:7" ht="14.25" customHeight="1" x14ac:dyDescent="0.25">
      <c r="A103" s="139" t="s">
        <v>63</v>
      </c>
      <c r="B103" s="140"/>
      <c r="C103" s="107">
        <v>0</v>
      </c>
      <c r="D103" s="29">
        <f t="shared" si="6"/>
        <v>2</v>
      </c>
      <c r="E103" s="30">
        <v>0.75</v>
      </c>
      <c r="F103" s="141">
        <f t="shared" si="7"/>
        <v>0</v>
      </c>
      <c r="G103" s="142"/>
    </row>
    <row r="104" spans="1:7" ht="14.25" customHeight="1" x14ac:dyDescent="0.25">
      <c r="A104" s="139" t="s">
        <v>64</v>
      </c>
      <c r="B104" s="140"/>
      <c r="C104" s="107">
        <v>0</v>
      </c>
      <c r="D104" s="29">
        <f t="shared" si="6"/>
        <v>2</v>
      </c>
      <c r="E104" s="30">
        <v>0.5</v>
      </c>
      <c r="F104" s="141">
        <f t="shared" si="7"/>
        <v>0</v>
      </c>
      <c r="G104" s="142"/>
    </row>
    <row r="105" spans="1:7" ht="14.25" customHeight="1" x14ac:dyDescent="0.25">
      <c r="A105" s="131"/>
      <c r="B105" s="132"/>
      <c r="C105" s="36"/>
      <c r="D105" s="36"/>
      <c r="E105" s="30"/>
      <c r="F105" s="133"/>
      <c r="G105" s="134"/>
    </row>
    <row r="106" spans="1:7" ht="14.25" customHeight="1" x14ac:dyDescent="0.25">
      <c r="A106" s="135" t="s">
        <v>123</v>
      </c>
      <c r="B106" s="136"/>
      <c r="C106" s="36"/>
      <c r="D106" s="36"/>
      <c r="E106" s="30"/>
      <c r="F106" s="137">
        <f>SUM(F91:G104)</f>
        <v>0</v>
      </c>
      <c r="G106" s="138"/>
    </row>
    <row r="107" spans="1:7" ht="12.9" customHeight="1" x14ac:dyDescent="0.25">
      <c r="A107" s="131"/>
      <c r="B107" s="132"/>
      <c r="C107" s="36"/>
      <c r="D107" s="36"/>
      <c r="E107" s="30"/>
      <c r="F107" s="133"/>
      <c r="G107" s="134"/>
    </row>
    <row r="108" spans="1:7" ht="14.25" customHeight="1" x14ac:dyDescent="0.25">
      <c r="A108" s="131"/>
      <c r="B108" s="132"/>
      <c r="C108" s="36"/>
      <c r="D108" s="36"/>
      <c r="E108" s="30"/>
      <c r="F108" s="133"/>
      <c r="G108" s="134"/>
    </row>
    <row r="109" spans="1:7" ht="12.9" customHeight="1" x14ac:dyDescent="0.25">
      <c r="A109" s="135" t="s">
        <v>124</v>
      </c>
      <c r="B109" s="136"/>
      <c r="C109" s="36"/>
      <c r="D109" s="36"/>
      <c r="E109" s="30"/>
      <c r="F109" s="137">
        <f>F88+F106</f>
        <v>0</v>
      </c>
      <c r="G109" s="138"/>
    </row>
    <row r="110" spans="1:7" ht="12.9" customHeight="1" x14ac:dyDescent="0.25">
      <c r="E110" s="16"/>
      <c r="F110" s="16"/>
      <c r="G110" s="16"/>
    </row>
    <row r="111" spans="1:7" ht="14.25" customHeight="1" x14ac:dyDescent="0.25">
      <c r="A111" s="143" t="s">
        <v>65</v>
      </c>
      <c r="B111" s="144"/>
      <c r="C111" s="42"/>
      <c r="D111" s="42"/>
      <c r="E111" s="28"/>
      <c r="F111" s="185"/>
      <c r="G111" s="186"/>
    </row>
    <row r="112" spans="1:7" ht="12.9" customHeight="1" x14ac:dyDescent="0.25">
      <c r="A112" s="135" t="s">
        <v>66</v>
      </c>
      <c r="B112" s="136"/>
      <c r="C112" s="53" t="s">
        <v>11</v>
      </c>
      <c r="D112" s="53" t="s">
        <v>6</v>
      </c>
      <c r="E112" s="30"/>
      <c r="F112" s="191" t="s">
        <v>7</v>
      </c>
      <c r="G112" s="192"/>
    </row>
    <row r="113" spans="1:7" ht="14.25" customHeight="1" x14ac:dyDescent="0.25">
      <c r="A113" s="139" t="s">
        <v>67</v>
      </c>
      <c r="B113" s="140"/>
      <c r="C113" s="114">
        <v>0</v>
      </c>
      <c r="D113" s="29">
        <f t="shared" ref="D113:D118" si="8">$B$12</f>
        <v>2</v>
      </c>
      <c r="E113" s="30">
        <v>3</v>
      </c>
      <c r="F113" s="141">
        <f t="shared" ref="F113:F118" si="9">(C113*E113)/D113</f>
        <v>0</v>
      </c>
      <c r="G113" s="142"/>
    </row>
    <row r="114" spans="1:7" ht="14.25" customHeight="1" x14ac:dyDescent="0.25">
      <c r="A114" s="139" t="s">
        <v>68</v>
      </c>
      <c r="B114" s="140"/>
      <c r="C114" s="114">
        <v>0</v>
      </c>
      <c r="D114" s="29">
        <f t="shared" si="8"/>
        <v>2</v>
      </c>
      <c r="E114" s="30">
        <v>3.75</v>
      </c>
      <c r="F114" s="141">
        <f t="shared" si="9"/>
        <v>0</v>
      </c>
      <c r="G114" s="142"/>
    </row>
    <row r="115" spans="1:7" ht="14.25" customHeight="1" x14ac:dyDescent="0.25">
      <c r="A115" s="139" t="s">
        <v>69</v>
      </c>
      <c r="B115" s="140"/>
      <c r="C115" s="114">
        <v>0</v>
      </c>
      <c r="D115" s="29">
        <f t="shared" si="8"/>
        <v>2</v>
      </c>
      <c r="E115" s="30">
        <v>1</v>
      </c>
      <c r="F115" s="141">
        <f t="shared" si="9"/>
        <v>0</v>
      </c>
      <c r="G115" s="142"/>
    </row>
    <row r="116" spans="1:7" ht="14.25" customHeight="1" x14ac:dyDescent="0.25">
      <c r="A116" s="139" t="s">
        <v>70</v>
      </c>
      <c r="B116" s="140"/>
      <c r="C116" s="114">
        <v>0</v>
      </c>
      <c r="D116" s="29">
        <f t="shared" si="8"/>
        <v>2</v>
      </c>
      <c r="E116" s="30">
        <v>3</v>
      </c>
      <c r="F116" s="141">
        <f t="shared" si="9"/>
        <v>0</v>
      </c>
      <c r="G116" s="142"/>
    </row>
    <row r="117" spans="1:7" ht="14.25" customHeight="1" x14ac:dyDescent="0.25">
      <c r="A117" s="139" t="s">
        <v>71</v>
      </c>
      <c r="B117" s="140"/>
      <c r="C117" s="114">
        <v>0</v>
      </c>
      <c r="D117" s="29">
        <f t="shared" si="8"/>
        <v>2</v>
      </c>
      <c r="E117" s="30">
        <v>5</v>
      </c>
      <c r="F117" s="141">
        <f t="shared" si="9"/>
        <v>0</v>
      </c>
      <c r="G117" s="142"/>
    </row>
    <row r="118" spans="1:7" ht="14.25" customHeight="1" x14ac:dyDescent="0.25">
      <c r="A118" s="139" t="s">
        <v>72</v>
      </c>
      <c r="B118" s="140"/>
      <c r="C118" s="114">
        <v>0</v>
      </c>
      <c r="D118" s="29">
        <f t="shared" si="8"/>
        <v>2</v>
      </c>
      <c r="E118" s="30">
        <v>6</v>
      </c>
      <c r="F118" s="141">
        <f t="shared" si="9"/>
        <v>0</v>
      </c>
      <c r="G118" s="142"/>
    </row>
    <row r="119" spans="1:7" ht="14.25" customHeight="1" x14ac:dyDescent="0.25">
      <c r="A119" s="131"/>
      <c r="B119" s="132"/>
      <c r="C119" s="36"/>
      <c r="D119" s="36"/>
      <c r="E119" s="30"/>
      <c r="F119" s="133"/>
      <c r="G119" s="134"/>
    </row>
    <row r="120" spans="1:7" ht="14.25" customHeight="1" x14ac:dyDescent="0.25">
      <c r="A120" s="135" t="s">
        <v>87</v>
      </c>
      <c r="B120" s="136"/>
      <c r="C120" s="36"/>
      <c r="D120" s="36"/>
      <c r="E120" s="35"/>
      <c r="F120" s="137">
        <f>SUM(F113:G118)</f>
        <v>0</v>
      </c>
      <c r="G120" s="138"/>
    </row>
    <row r="121" spans="1:7" ht="12.9" customHeight="1" x14ac:dyDescent="0.25">
      <c r="A121" s="131"/>
      <c r="B121" s="132"/>
      <c r="C121" s="36"/>
      <c r="D121" s="36"/>
      <c r="E121" s="30"/>
      <c r="F121" s="193"/>
      <c r="G121" s="194"/>
    </row>
    <row r="122" spans="1:7" ht="14.25" customHeight="1" x14ac:dyDescent="0.25">
      <c r="A122" s="135" t="s">
        <v>73</v>
      </c>
      <c r="B122" s="136"/>
      <c r="C122" s="53" t="s">
        <v>11</v>
      </c>
      <c r="D122" s="53" t="s">
        <v>6</v>
      </c>
      <c r="E122" s="30"/>
      <c r="F122" s="191" t="s">
        <v>7</v>
      </c>
      <c r="G122" s="192"/>
    </row>
    <row r="123" spans="1:7" ht="12.9" customHeight="1" x14ac:dyDescent="0.25">
      <c r="A123" s="139" t="s">
        <v>74</v>
      </c>
      <c r="B123" s="140"/>
      <c r="C123" s="114">
        <v>0</v>
      </c>
      <c r="D123" s="29">
        <f t="shared" ref="D123:D130" si="10">$B$12</f>
        <v>2</v>
      </c>
      <c r="E123" s="30">
        <v>1</v>
      </c>
      <c r="F123" s="141">
        <f t="shared" ref="F123:F130" si="11">(C123*E123)/D123</f>
        <v>0</v>
      </c>
      <c r="G123" s="142"/>
    </row>
    <row r="124" spans="1:7" ht="14.25" customHeight="1" x14ac:dyDescent="0.25">
      <c r="A124" s="139" t="s">
        <v>75</v>
      </c>
      <c r="B124" s="140"/>
      <c r="C124" s="114">
        <v>0</v>
      </c>
      <c r="D124" s="29">
        <f t="shared" si="10"/>
        <v>2</v>
      </c>
      <c r="E124" s="30">
        <v>1.25</v>
      </c>
      <c r="F124" s="141">
        <f t="shared" si="11"/>
        <v>0</v>
      </c>
      <c r="G124" s="142"/>
    </row>
    <row r="125" spans="1:7" ht="14.25" customHeight="1" x14ac:dyDescent="0.25">
      <c r="A125" s="139" t="s">
        <v>76</v>
      </c>
      <c r="B125" s="140"/>
      <c r="C125" s="107">
        <v>0</v>
      </c>
      <c r="D125" s="29">
        <f t="shared" si="10"/>
        <v>2</v>
      </c>
      <c r="E125" s="30">
        <v>1.5</v>
      </c>
      <c r="F125" s="141">
        <f t="shared" si="11"/>
        <v>0</v>
      </c>
      <c r="G125" s="142"/>
    </row>
    <row r="126" spans="1:7" ht="14.25" customHeight="1" x14ac:dyDescent="0.25">
      <c r="A126" s="139" t="s">
        <v>77</v>
      </c>
      <c r="B126" s="140"/>
      <c r="C126" s="114">
        <v>0</v>
      </c>
      <c r="D126" s="29">
        <f t="shared" si="10"/>
        <v>2</v>
      </c>
      <c r="E126" s="30">
        <v>0.25</v>
      </c>
      <c r="F126" s="141">
        <f t="shared" si="11"/>
        <v>0</v>
      </c>
      <c r="G126" s="142"/>
    </row>
    <row r="127" spans="1:7" ht="14.25" customHeight="1" x14ac:dyDescent="0.25">
      <c r="A127" s="139" t="s">
        <v>78</v>
      </c>
      <c r="B127" s="140"/>
      <c r="C127" s="114">
        <v>0</v>
      </c>
      <c r="D127" s="29">
        <f t="shared" si="10"/>
        <v>2</v>
      </c>
      <c r="E127" s="30">
        <v>0.5</v>
      </c>
      <c r="F127" s="141">
        <f t="shared" si="11"/>
        <v>0</v>
      </c>
      <c r="G127" s="142"/>
    </row>
    <row r="128" spans="1:7" ht="14.25" customHeight="1" x14ac:dyDescent="0.25">
      <c r="A128" s="139" t="s">
        <v>79</v>
      </c>
      <c r="B128" s="140"/>
      <c r="C128" s="114">
        <v>0</v>
      </c>
      <c r="D128" s="29">
        <f t="shared" si="10"/>
        <v>2</v>
      </c>
      <c r="E128" s="30">
        <v>0.75</v>
      </c>
      <c r="F128" s="141">
        <f t="shared" si="11"/>
        <v>0</v>
      </c>
      <c r="G128" s="142"/>
    </row>
    <row r="129" spans="1:7" ht="14.25" customHeight="1" x14ac:dyDescent="0.25">
      <c r="A129" s="139" t="s">
        <v>80</v>
      </c>
      <c r="B129" s="140"/>
      <c r="C129" s="114">
        <v>0</v>
      </c>
      <c r="D129" s="29">
        <f t="shared" si="10"/>
        <v>2</v>
      </c>
      <c r="E129" s="30">
        <v>0.75</v>
      </c>
      <c r="F129" s="141">
        <f t="shared" si="11"/>
        <v>0</v>
      </c>
      <c r="G129" s="142"/>
    </row>
    <row r="130" spans="1:7" ht="14.25" customHeight="1" x14ac:dyDescent="0.25">
      <c r="A130" s="139" t="s">
        <v>81</v>
      </c>
      <c r="B130" s="140"/>
      <c r="C130" s="114">
        <v>0</v>
      </c>
      <c r="D130" s="29">
        <f t="shared" si="10"/>
        <v>2</v>
      </c>
      <c r="E130" s="30">
        <v>0.25</v>
      </c>
      <c r="F130" s="141">
        <f t="shared" si="11"/>
        <v>0</v>
      </c>
      <c r="G130" s="142"/>
    </row>
    <row r="131" spans="1:7" ht="14.25" customHeight="1" x14ac:dyDescent="0.25">
      <c r="A131" s="131"/>
      <c r="B131" s="132"/>
      <c r="C131" s="36"/>
      <c r="D131" s="36"/>
      <c r="E131" s="30"/>
      <c r="F131" s="133"/>
      <c r="G131" s="134"/>
    </row>
    <row r="132" spans="1:7" ht="14.25" customHeight="1" x14ac:dyDescent="0.25">
      <c r="A132" s="135" t="s">
        <v>123</v>
      </c>
      <c r="B132" s="136"/>
      <c r="C132" s="36"/>
      <c r="D132" s="36"/>
      <c r="E132" s="30"/>
      <c r="F132" s="137">
        <f>SUM(F123:G130)</f>
        <v>0</v>
      </c>
      <c r="G132" s="138"/>
    </row>
    <row r="133" spans="1:7" ht="12.9" customHeight="1" x14ac:dyDescent="0.25">
      <c r="A133" s="131"/>
      <c r="B133" s="132"/>
      <c r="C133" s="36"/>
      <c r="D133" s="36"/>
      <c r="E133" s="30"/>
      <c r="F133" s="133"/>
      <c r="G133" s="134"/>
    </row>
    <row r="134" spans="1:7" ht="14.25" customHeight="1" x14ac:dyDescent="0.25">
      <c r="A134" s="135" t="s">
        <v>122</v>
      </c>
      <c r="B134" s="136"/>
      <c r="C134" s="36"/>
      <c r="D134" s="36"/>
      <c r="E134" s="30"/>
      <c r="F134" s="137">
        <f>F120+F132</f>
        <v>0</v>
      </c>
      <c r="G134" s="138"/>
    </row>
    <row r="135" spans="1:7" ht="12.9" customHeight="1" x14ac:dyDescent="0.25">
      <c r="E135" s="16"/>
      <c r="F135" s="16"/>
      <c r="G135" s="16"/>
    </row>
    <row r="136" spans="1:7" ht="14.25" customHeight="1" x14ac:dyDescent="0.25">
      <c r="A136" s="143" t="s">
        <v>82</v>
      </c>
      <c r="B136" s="144"/>
      <c r="C136" s="42"/>
      <c r="D136" s="42"/>
      <c r="E136" s="28"/>
      <c r="F136" s="145" t="s">
        <v>7</v>
      </c>
      <c r="G136" s="146"/>
    </row>
    <row r="137" spans="1:7" ht="12.9" customHeight="1" x14ac:dyDescent="0.25">
      <c r="A137" s="197" t="s">
        <v>112</v>
      </c>
      <c r="B137" s="198"/>
      <c r="D137" s="36"/>
      <c r="E137" s="30"/>
      <c r="F137" s="199"/>
      <c r="G137" s="200"/>
    </row>
    <row r="138" spans="1:7" ht="14.25" customHeight="1" x14ac:dyDescent="0.25">
      <c r="A138" s="195" t="s">
        <v>113</v>
      </c>
      <c r="B138" s="196"/>
      <c r="C138" s="36"/>
      <c r="D138" s="36"/>
      <c r="E138" s="30"/>
      <c r="F138" s="199"/>
      <c r="G138" s="200"/>
    </row>
    <row r="139" spans="1:7" ht="14.25" customHeight="1" x14ac:dyDescent="0.25">
      <c r="A139" s="139" t="s">
        <v>121</v>
      </c>
      <c r="B139" s="140"/>
      <c r="C139" s="113">
        <v>0</v>
      </c>
      <c r="D139" s="36"/>
      <c r="E139" s="30"/>
      <c r="F139" s="199"/>
      <c r="G139" s="200"/>
    </row>
    <row r="140" spans="1:7" ht="14.25" customHeight="1" x14ac:dyDescent="0.25">
      <c r="A140" s="139" t="s">
        <v>83</v>
      </c>
      <c r="B140" s="140"/>
      <c r="C140" s="112">
        <v>0</v>
      </c>
      <c r="D140" s="36"/>
      <c r="E140" s="30"/>
      <c r="F140" s="199"/>
      <c r="G140" s="200"/>
    </row>
    <row r="141" spans="1:7" ht="14.25" customHeight="1" x14ac:dyDescent="0.25">
      <c r="A141" s="131"/>
      <c r="B141" s="132"/>
      <c r="C141" s="36"/>
      <c r="D141" s="36"/>
      <c r="E141" s="30"/>
      <c r="F141" s="199"/>
      <c r="G141" s="200"/>
    </row>
    <row r="142" spans="1:7" ht="14.25" customHeight="1" x14ac:dyDescent="0.25">
      <c r="A142" s="135" t="s">
        <v>87</v>
      </c>
      <c r="B142" s="136"/>
      <c r="C142" s="36"/>
      <c r="D142" s="36"/>
      <c r="E142" s="30"/>
      <c r="F142" s="208">
        <f>IFERROR(C140/332/C139,0)</f>
        <v>0</v>
      </c>
      <c r="G142" s="209"/>
    </row>
    <row r="143" spans="1:7" ht="12.9" customHeight="1" x14ac:dyDescent="0.25">
      <c r="E143" s="16"/>
      <c r="F143" s="16"/>
      <c r="G143" s="16"/>
    </row>
    <row r="144" spans="1:7" ht="15" customHeight="1" x14ac:dyDescent="0.25">
      <c r="A144" s="143" t="s">
        <v>84</v>
      </c>
      <c r="B144" s="144"/>
      <c r="C144" s="79" t="s">
        <v>5</v>
      </c>
      <c r="D144" s="42"/>
      <c r="E144" s="28"/>
      <c r="F144" s="145" t="s">
        <v>7</v>
      </c>
      <c r="G144" s="146"/>
    </row>
    <row r="145" spans="1:7" ht="12.9" customHeight="1" x14ac:dyDescent="0.25">
      <c r="A145" s="139" t="s">
        <v>982</v>
      </c>
      <c r="B145" s="140"/>
      <c r="C145" s="107">
        <v>0</v>
      </c>
      <c r="D145" s="36"/>
      <c r="E145" s="30"/>
      <c r="F145" s="215">
        <f>IF(C145=0,0,2+(C145*0.35))</f>
        <v>0</v>
      </c>
      <c r="G145" s="216"/>
    </row>
    <row r="146" spans="1:7" ht="14.25" customHeight="1" x14ac:dyDescent="0.25">
      <c r="A146" s="131"/>
      <c r="B146" s="132"/>
      <c r="C146" s="36"/>
      <c r="D146" s="54"/>
      <c r="E146" s="37"/>
      <c r="F146" s="73"/>
      <c r="G146" s="74"/>
    </row>
    <row r="147" spans="1:7" ht="14.25" customHeight="1" x14ac:dyDescent="0.25">
      <c r="A147" s="139" t="s">
        <v>981</v>
      </c>
      <c r="B147" s="140"/>
      <c r="C147" s="111">
        <v>0</v>
      </c>
      <c r="D147" s="20"/>
      <c r="E147" s="55"/>
      <c r="F147" s="73"/>
      <c r="G147" s="74"/>
    </row>
    <row r="148" spans="1:7" ht="12.9" customHeight="1" x14ac:dyDescent="0.25">
      <c r="A148" s="139" t="s">
        <v>980</v>
      </c>
      <c r="B148" s="140"/>
      <c r="C148" s="110">
        <v>0</v>
      </c>
      <c r="D148" s="20"/>
      <c r="E148" s="55"/>
      <c r="F148" s="73"/>
      <c r="G148" s="74"/>
    </row>
    <row r="149" spans="1:7" ht="14.25" customHeight="1" x14ac:dyDescent="0.25">
      <c r="A149" s="139" t="s">
        <v>104</v>
      </c>
      <c r="B149" s="140"/>
      <c r="C149" s="34"/>
      <c r="D149" s="20"/>
      <c r="E149" s="55"/>
      <c r="F149" s="210">
        <f>IFERROR(C147*0.75/C148,0)</f>
        <v>0</v>
      </c>
      <c r="G149" s="211"/>
    </row>
    <row r="150" spans="1:7" ht="14.25" customHeight="1" x14ac:dyDescent="0.25">
      <c r="A150" s="131"/>
      <c r="B150" s="132"/>
      <c r="C150" s="34"/>
      <c r="D150" s="56"/>
      <c r="E150" s="55"/>
      <c r="F150" s="73"/>
      <c r="G150" s="74"/>
    </row>
    <row r="151" spans="1:7" ht="14.25" customHeight="1" x14ac:dyDescent="0.25">
      <c r="A151" s="217" t="s">
        <v>114</v>
      </c>
      <c r="B151" s="218"/>
      <c r="D151" s="20"/>
      <c r="E151" s="55"/>
      <c r="F151" s="73"/>
      <c r="G151" s="74"/>
    </row>
    <row r="152" spans="1:7" ht="12.9" customHeight="1" x14ac:dyDescent="0.25">
      <c r="A152" s="139" t="s">
        <v>979</v>
      </c>
      <c r="B152" s="140"/>
      <c r="C152" s="109">
        <v>0</v>
      </c>
      <c r="D152" s="56"/>
      <c r="E152" s="78"/>
      <c r="F152" s="206">
        <f>(C152/B11/B12)*0.75</f>
        <v>0</v>
      </c>
      <c r="G152" s="207"/>
    </row>
    <row r="153" spans="1:7" ht="14.25" customHeight="1" x14ac:dyDescent="0.25">
      <c r="A153" s="131"/>
      <c r="B153" s="132"/>
      <c r="C153" s="36"/>
      <c r="D153" s="57"/>
      <c r="E153" s="37"/>
      <c r="F153" s="73"/>
      <c r="G153" s="74"/>
    </row>
    <row r="154" spans="1:7" ht="14.25" customHeight="1" x14ac:dyDescent="0.25">
      <c r="A154" s="135" t="s">
        <v>624</v>
      </c>
      <c r="B154" s="136"/>
      <c r="C154" s="58"/>
      <c r="D154" s="36"/>
      <c r="F154" s="208">
        <f>MIN((F145+F149+F152),15)</f>
        <v>0</v>
      </c>
      <c r="G154" s="209"/>
    </row>
    <row r="155" spans="1:7" ht="12.9" customHeight="1" x14ac:dyDescent="0.25">
      <c r="E155" s="16"/>
      <c r="F155" s="16"/>
      <c r="G155" s="16"/>
    </row>
    <row r="156" spans="1:7" ht="14.25" customHeight="1" x14ac:dyDescent="0.25">
      <c r="A156" s="219" t="s">
        <v>978</v>
      </c>
      <c r="B156" s="220"/>
      <c r="C156" s="51" t="s">
        <v>5</v>
      </c>
      <c r="D156" s="59"/>
      <c r="E156" s="60"/>
      <c r="F156" s="203" t="s">
        <v>7</v>
      </c>
      <c r="G156" s="204"/>
    </row>
    <row r="157" spans="1:7" ht="12.9" customHeight="1" x14ac:dyDescent="0.25">
      <c r="A157" s="135" t="s">
        <v>86</v>
      </c>
      <c r="B157" s="136"/>
      <c r="D157" s="34"/>
      <c r="E157" s="61"/>
      <c r="F157" s="205"/>
      <c r="G157" s="205"/>
    </row>
    <row r="158" spans="1:7" ht="14.25" customHeight="1" x14ac:dyDescent="0.25">
      <c r="A158" s="139" t="s">
        <v>110</v>
      </c>
      <c r="B158" s="140"/>
      <c r="C158" s="107">
        <v>0</v>
      </c>
      <c r="D158" s="34"/>
      <c r="E158" s="62"/>
      <c r="F158" s="201">
        <f>C158*(1/B11/B12)</f>
        <v>0</v>
      </c>
      <c r="G158" s="202"/>
    </row>
    <row r="159" spans="1:7" ht="12.9" customHeight="1" x14ac:dyDescent="0.25">
      <c r="A159" s="131" t="s">
        <v>111</v>
      </c>
      <c r="B159" s="132"/>
      <c r="C159" s="107">
        <v>0</v>
      </c>
      <c r="D159" s="34"/>
      <c r="E159" s="63"/>
      <c r="F159" s="227">
        <f>C159*(0.75/B11/B12)</f>
        <v>0</v>
      </c>
      <c r="G159" s="227"/>
    </row>
    <row r="160" spans="1:7" ht="14.25" customHeight="1" x14ac:dyDescent="0.25">
      <c r="A160" s="34"/>
      <c r="B160" s="35"/>
      <c r="C160" s="36"/>
      <c r="D160" s="36"/>
      <c r="E160" s="37"/>
      <c r="F160" s="205"/>
      <c r="G160" s="205"/>
    </row>
    <row r="161" spans="1:7" ht="14.25" customHeight="1" x14ac:dyDescent="0.25">
      <c r="A161" s="135" t="s">
        <v>87</v>
      </c>
      <c r="B161" s="136"/>
      <c r="C161" s="36"/>
      <c r="D161" s="36"/>
      <c r="E161" s="37"/>
      <c r="F161" s="228">
        <f>F158+F159</f>
        <v>0</v>
      </c>
      <c r="G161" s="229"/>
    </row>
    <row r="162" spans="1:7" ht="14.25" customHeight="1" x14ac:dyDescent="0.25">
      <c r="E162" s="16"/>
      <c r="F162" s="16"/>
      <c r="G162" s="16"/>
    </row>
    <row r="163" spans="1:7" ht="12.9" customHeight="1" x14ac:dyDescent="0.25">
      <c r="A163" s="187" t="s">
        <v>88</v>
      </c>
      <c r="B163" s="188"/>
      <c r="C163" s="80" t="s">
        <v>11</v>
      </c>
      <c r="D163" s="59"/>
      <c r="E163" s="64"/>
      <c r="F163" s="230" t="s">
        <v>7</v>
      </c>
      <c r="G163" s="230"/>
    </row>
    <row r="164" spans="1:7" ht="12.9" customHeight="1" x14ac:dyDescent="0.25">
      <c r="A164" s="139" t="s">
        <v>89</v>
      </c>
      <c r="B164" s="140"/>
      <c r="C164" s="107">
        <v>0</v>
      </c>
      <c r="D164" s="34"/>
      <c r="E164" s="55"/>
      <c r="F164" s="205">
        <f>C164*(9/B11/B12)</f>
        <v>0</v>
      </c>
      <c r="G164" s="205"/>
    </row>
    <row r="165" spans="1:7" ht="14.25" customHeight="1" x14ac:dyDescent="0.25">
      <c r="A165" s="139" t="s">
        <v>90</v>
      </c>
      <c r="B165" s="140"/>
      <c r="C165" s="107">
        <v>0</v>
      </c>
      <c r="D165" s="34"/>
      <c r="E165" s="55"/>
      <c r="F165" s="205">
        <f>C165*(6/B11/B12)</f>
        <v>0</v>
      </c>
      <c r="G165" s="205"/>
    </row>
    <row r="166" spans="1:7" ht="12.9" customHeight="1" x14ac:dyDescent="0.25">
      <c r="A166" s="139" t="s">
        <v>91</v>
      </c>
      <c r="B166" s="140"/>
      <c r="C166" s="107">
        <v>0</v>
      </c>
      <c r="D166" s="34"/>
      <c r="E166" s="55"/>
      <c r="F166" s="205">
        <f>C166*(4/B11/B12)</f>
        <v>0</v>
      </c>
      <c r="G166" s="205"/>
    </row>
    <row r="167" spans="1:7" ht="14.25" customHeight="1" x14ac:dyDescent="0.25">
      <c r="A167" s="139" t="s">
        <v>92</v>
      </c>
      <c r="B167" s="140"/>
      <c r="C167" s="107">
        <v>0</v>
      </c>
      <c r="D167" s="34"/>
      <c r="E167" s="55"/>
      <c r="F167" s="205">
        <f>C167*(2/B11/B12)</f>
        <v>0</v>
      </c>
      <c r="G167" s="205"/>
    </row>
    <row r="168" spans="1:7" ht="14.25" customHeight="1" x14ac:dyDescent="0.25">
      <c r="A168" s="131"/>
      <c r="B168" s="132"/>
      <c r="C168" s="36"/>
      <c r="D168" s="34"/>
      <c r="E168" s="55"/>
      <c r="F168" s="205"/>
      <c r="G168" s="205"/>
    </row>
    <row r="169" spans="1:7" ht="14.25" customHeight="1" x14ac:dyDescent="0.25">
      <c r="A169" s="135" t="s">
        <v>87</v>
      </c>
      <c r="B169" s="136"/>
      <c r="C169" s="36"/>
      <c r="D169" s="34"/>
      <c r="E169" s="55"/>
      <c r="F169" s="231">
        <f>SUM(F164:G167)</f>
        <v>0</v>
      </c>
      <c r="G169" s="231"/>
    </row>
    <row r="170" spans="1:7" ht="14.25" customHeight="1" x14ac:dyDescent="0.25">
      <c r="E170" s="16"/>
      <c r="F170" s="16"/>
      <c r="G170" s="16"/>
    </row>
    <row r="171" spans="1:7" ht="14.25" customHeight="1" x14ac:dyDescent="0.25">
      <c r="A171" s="143" t="s">
        <v>977</v>
      </c>
      <c r="B171" s="144"/>
      <c r="C171" s="42"/>
      <c r="D171" s="42"/>
      <c r="E171" s="28"/>
      <c r="F171" s="225" t="s">
        <v>7</v>
      </c>
      <c r="G171" s="226"/>
    </row>
    <row r="172" spans="1:7" ht="12.9" customHeight="1" x14ac:dyDescent="0.25">
      <c r="A172" s="217"/>
      <c r="B172" s="234"/>
      <c r="C172" s="36"/>
      <c r="D172" s="34"/>
      <c r="E172" s="55"/>
      <c r="F172" s="177"/>
      <c r="G172" s="177"/>
    </row>
    <row r="173" spans="1:7" ht="14.25" customHeight="1" x14ac:dyDescent="0.25">
      <c r="A173" s="139" t="s">
        <v>94</v>
      </c>
      <c r="B173" s="140"/>
      <c r="C173" s="76">
        <f>IF(B10&gt;=0.1, 1, 0)</f>
        <v>0</v>
      </c>
      <c r="D173" s="31">
        <v>14</v>
      </c>
      <c r="E173" s="55"/>
      <c r="F173" s="212">
        <f>C173*D173</f>
        <v>0</v>
      </c>
      <c r="G173" s="168"/>
    </row>
    <row r="174" spans="1:7" ht="12.9" customHeight="1" x14ac:dyDescent="0.25">
      <c r="A174" s="213" t="s">
        <v>95</v>
      </c>
      <c r="B174" s="214"/>
      <c r="C174" s="77">
        <f>IF(AND(B10&gt;=-0.1, B10&lt;=0.1), 1, 0)</f>
        <v>1</v>
      </c>
      <c r="D174" s="31">
        <v>12</v>
      </c>
      <c r="E174" s="55"/>
      <c r="F174" s="212">
        <f>C174*D174</f>
        <v>12</v>
      </c>
      <c r="G174" s="168"/>
    </row>
    <row r="175" spans="1:7" ht="14.25" customHeight="1" x14ac:dyDescent="0.25">
      <c r="A175" s="139" t="s">
        <v>96</v>
      </c>
      <c r="B175" s="140"/>
      <c r="C175" s="76">
        <f>IF(B10&lt;=-0.1, 1, 0)</f>
        <v>0</v>
      </c>
      <c r="D175" s="31">
        <v>10</v>
      </c>
      <c r="E175" s="55"/>
      <c r="F175" s="212">
        <f>C175*D175</f>
        <v>0</v>
      </c>
      <c r="G175" s="168"/>
    </row>
    <row r="176" spans="1:7" ht="14.25" customHeight="1" x14ac:dyDescent="0.25">
      <c r="A176" s="131"/>
      <c r="B176" s="132"/>
      <c r="C176" s="36"/>
      <c r="D176" s="34"/>
      <c r="E176" s="55"/>
      <c r="F176" s="212"/>
      <c r="G176" s="168"/>
    </row>
    <row r="177" spans="1:7" ht="14.25" customHeight="1" x14ac:dyDescent="0.25">
      <c r="A177" s="135" t="s">
        <v>87</v>
      </c>
      <c r="B177" s="136"/>
      <c r="C177" s="36"/>
      <c r="D177" s="34"/>
      <c r="E177" s="55"/>
      <c r="F177" s="242">
        <f>SUM(F173:G175)</f>
        <v>12</v>
      </c>
      <c r="G177" s="243"/>
    </row>
    <row r="178" spans="1:7" ht="15" customHeight="1" x14ac:dyDescent="0.25">
      <c r="A178" s="131"/>
      <c r="B178" s="132"/>
      <c r="C178" s="36"/>
      <c r="D178" s="34"/>
      <c r="E178" s="55"/>
      <c r="F178" s="212"/>
      <c r="G178" s="168"/>
    </row>
    <row r="179" spans="1:7" ht="14.25" customHeight="1" x14ac:dyDescent="0.25">
      <c r="A179" s="143" t="s">
        <v>97</v>
      </c>
      <c r="B179" s="144"/>
      <c r="C179" s="42"/>
      <c r="D179" s="42"/>
      <c r="E179" s="28"/>
      <c r="F179" s="244" t="s">
        <v>7</v>
      </c>
      <c r="G179" s="245"/>
    </row>
    <row r="180" spans="1:7" ht="12.9" customHeight="1" x14ac:dyDescent="0.25">
      <c r="A180" s="139" t="s">
        <v>108</v>
      </c>
      <c r="B180" s="140"/>
      <c r="C180" s="108" t="s">
        <v>620</v>
      </c>
      <c r="D180" s="34"/>
      <c r="E180" s="55"/>
      <c r="F180" s="208">
        <f>IF(C180="nee", 0, IF(C180="ja", SUM(F193:G202)*0.35, ""))</f>
        <v>0</v>
      </c>
      <c r="G180" s="209"/>
    </row>
    <row r="181" spans="1:7" ht="14.25" customHeight="1" x14ac:dyDescent="0.25">
      <c r="E181" s="16"/>
      <c r="F181" s="16"/>
      <c r="G181" s="16"/>
    </row>
    <row r="182" spans="1:7" ht="12.9" customHeight="1" x14ac:dyDescent="0.25">
      <c r="A182" s="143" t="s">
        <v>98</v>
      </c>
      <c r="B182" s="144"/>
      <c r="C182" s="42"/>
      <c r="D182" s="65"/>
      <c r="E182" s="50"/>
      <c r="F182" s="232" t="s">
        <v>7</v>
      </c>
      <c r="G182" s="233"/>
    </row>
    <row r="183" spans="1:7" ht="14.25" customHeight="1" x14ac:dyDescent="0.25">
      <c r="A183" s="217"/>
      <c r="B183" s="218"/>
      <c r="C183" s="36"/>
      <c r="D183" s="34"/>
      <c r="E183" s="38"/>
      <c r="F183" s="205"/>
      <c r="G183" s="205"/>
    </row>
    <row r="184" spans="1:7" ht="14.25" customHeight="1" x14ac:dyDescent="0.25">
      <c r="A184" s="139" t="s">
        <v>109</v>
      </c>
      <c r="B184" s="140"/>
      <c r="C184" s="107" t="s">
        <v>620</v>
      </c>
      <c r="D184" s="34">
        <v>-4</v>
      </c>
      <c r="E184" s="38"/>
      <c r="F184" s="141">
        <f>IF(C184="ja", -4, IF(C184="nee", 0, ""))</f>
        <v>0</v>
      </c>
      <c r="G184" s="142"/>
    </row>
    <row r="185" spans="1:7" ht="14.25" customHeight="1" x14ac:dyDescent="0.25">
      <c r="A185" s="235" t="s">
        <v>974</v>
      </c>
      <c r="B185" s="156"/>
      <c r="C185" s="107" t="s">
        <v>620</v>
      </c>
      <c r="D185" s="66">
        <v>-4</v>
      </c>
      <c r="E185" s="38"/>
      <c r="F185" s="141">
        <f>IF(C185="ja", -4, IF(C185="nee", 0, ""))</f>
        <v>0</v>
      </c>
      <c r="G185" s="142"/>
    </row>
    <row r="186" spans="1:7" ht="12.9" customHeight="1" x14ac:dyDescent="0.25">
      <c r="A186" s="139" t="s">
        <v>99</v>
      </c>
      <c r="B186" s="140"/>
      <c r="C186" s="107" t="s">
        <v>620</v>
      </c>
      <c r="D186" s="34">
        <v>-4</v>
      </c>
      <c r="E186" s="38"/>
      <c r="F186" s="141">
        <f>IF(C186="ja", -4, IF(C186="nee", 0, ""))</f>
        <v>0</v>
      </c>
      <c r="G186" s="142"/>
    </row>
    <row r="187" spans="1:7" ht="14.25" customHeight="1" x14ac:dyDescent="0.25">
      <c r="A187" s="139" t="s">
        <v>975</v>
      </c>
      <c r="B187" s="140"/>
      <c r="C187" s="107" t="s">
        <v>620</v>
      </c>
      <c r="D187" s="34">
        <v>-4</v>
      </c>
      <c r="E187" s="38"/>
      <c r="F187" s="141">
        <f>IF(C187="ja", -4, IF(C187="nee", 0, ""))</f>
        <v>0</v>
      </c>
      <c r="G187" s="142"/>
    </row>
    <row r="188" spans="1:7" ht="14.25" customHeight="1" x14ac:dyDescent="0.25">
      <c r="A188" s="131"/>
      <c r="B188" s="132"/>
      <c r="C188" s="36"/>
      <c r="D188" s="34"/>
      <c r="E188" s="38"/>
      <c r="F188" s="133"/>
      <c r="G188" s="134"/>
    </row>
    <row r="189" spans="1:7" ht="14.25" customHeight="1" x14ac:dyDescent="0.25">
      <c r="A189" s="135" t="s">
        <v>87</v>
      </c>
      <c r="B189" s="136"/>
      <c r="C189" s="36"/>
      <c r="D189" s="34"/>
      <c r="E189" s="38"/>
      <c r="F189" s="137">
        <f>SUM(F184:G187)</f>
        <v>0</v>
      </c>
      <c r="G189" s="138"/>
    </row>
    <row r="190" spans="1:7" ht="15.6" customHeight="1" x14ac:dyDescent="0.25">
      <c r="E190" s="16"/>
      <c r="F190" s="16"/>
      <c r="G190" s="16"/>
    </row>
    <row r="191" spans="1:7" ht="14.25" customHeight="1" x14ac:dyDescent="0.25">
      <c r="A191" s="143" t="s">
        <v>87</v>
      </c>
      <c r="B191" s="144"/>
      <c r="C191" s="67"/>
      <c r="D191" s="65"/>
      <c r="E191" s="50"/>
      <c r="F191" s="221" t="s">
        <v>7</v>
      </c>
      <c r="G191" s="222"/>
    </row>
    <row r="192" spans="1:7" ht="14.25" customHeight="1" x14ac:dyDescent="0.25">
      <c r="A192" s="139" t="s">
        <v>4</v>
      </c>
      <c r="B192" s="140"/>
      <c r="C192" s="236">
        <f>F20</f>
        <v>0</v>
      </c>
      <c r="D192" s="236"/>
      <c r="E192" s="55"/>
      <c r="F192" s="176">
        <f>F20</f>
        <v>0</v>
      </c>
      <c r="G192" s="176"/>
    </row>
    <row r="193" spans="1:7" ht="12.9" customHeight="1" x14ac:dyDescent="0.25">
      <c r="A193" s="139" t="s">
        <v>9</v>
      </c>
      <c r="B193" s="140"/>
      <c r="C193" s="239">
        <f>F26</f>
        <v>0</v>
      </c>
      <c r="D193" s="239"/>
      <c r="E193" s="55"/>
      <c r="F193" s="176">
        <f>F26</f>
        <v>0</v>
      </c>
      <c r="G193" s="176"/>
    </row>
    <row r="194" spans="1:7" ht="14.25" customHeight="1" x14ac:dyDescent="0.25">
      <c r="A194" s="139" t="s">
        <v>10</v>
      </c>
      <c r="B194" s="140"/>
      <c r="C194" s="239">
        <f>F40</f>
        <v>0</v>
      </c>
      <c r="D194" s="239"/>
      <c r="E194" s="55"/>
      <c r="F194" s="176">
        <f>F40</f>
        <v>0</v>
      </c>
      <c r="G194" s="176"/>
    </row>
    <row r="195" spans="1:7" ht="12.9" customHeight="1" x14ac:dyDescent="0.25">
      <c r="A195" s="139" t="s">
        <v>17</v>
      </c>
      <c r="B195" s="140"/>
      <c r="C195" s="239">
        <f>F79</f>
        <v>0</v>
      </c>
      <c r="D195" s="239"/>
      <c r="E195" s="55"/>
      <c r="F195" s="176">
        <f>F79</f>
        <v>0</v>
      </c>
      <c r="G195" s="176"/>
    </row>
    <row r="196" spans="1:7" ht="14.25" customHeight="1" x14ac:dyDescent="0.25">
      <c r="A196" s="139" t="s">
        <v>46</v>
      </c>
      <c r="B196" s="140"/>
      <c r="C196" s="239">
        <f>F109</f>
        <v>0</v>
      </c>
      <c r="D196" s="239"/>
      <c r="E196" s="55"/>
      <c r="F196" s="176">
        <f>F109</f>
        <v>0</v>
      </c>
      <c r="G196" s="176"/>
    </row>
    <row r="197" spans="1:7" ht="14.25" customHeight="1" x14ac:dyDescent="0.25">
      <c r="A197" s="139" t="s">
        <v>65</v>
      </c>
      <c r="B197" s="140"/>
      <c r="C197" s="239">
        <f>F134</f>
        <v>0</v>
      </c>
      <c r="D197" s="239"/>
      <c r="E197" s="55"/>
      <c r="F197" s="176">
        <f>F134</f>
        <v>0</v>
      </c>
      <c r="G197" s="176"/>
    </row>
    <row r="198" spans="1:7" ht="14.25" customHeight="1" x14ac:dyDescent="0.25">
      <c r="A198" s="139" t="s">
        <v>82</v>
      </c>
      <c r="B198" s="140"/>
      <c r="C198" s="239">
        <f>F142</f>
        <v>0</v>
      </c>
      <c r="D198" s="239"/>
      <c r="E198" s="55"/>
      <c r="F198" s="176">
        <f>F142</f>
        <v>0</v>
      </c>
      <c r="G198" s="176"/>
    </row>
    <row r="199" spans="1:7" ht="14.25" customHeight="1" x14ac:dyDescent="0.25">
      <c r="A199" s="139" t="s">
        <v>84</v>
      </c>
      <c r="B199" s="140"/>
      <c r="C199" s="239">
        <f>F154</f>
        <v>0</v>
      </c>
      <c r="D199" s="239"/>
      <c r="E199" s="55"/>
      <c r="F199" s="176">
        <f>F154</f>
        <v>0</v>
      </c>
      <c r="G199" s="176"/>
    </row>
    <row r="200" spans="1:7" ht="14.25" customHeight="1" x14ac:dyDescent="0.25">
      <c r="A200" s="139" t="s">
        <v>85</v>
      </c>
      <c r="B200" s="140"/>
      <c r="C200" s="239">
        <f>G164</f>
        <v>0</v>
      </c>
      <c r="D200" s="239"/>
      <c r="E200" s="55"/>
      <c r="F200" s="176">
        <f>F161</f>
        <v>0</v>
      </c>
      <c r="G200" s="176"/>
    </row>
    <row r="201" spans="1:7" ht="14.25" customHeight="1" x14ac:dyDescent="0.25">
      <c r="A201" s="139" t="s">
        <v>88</v>
      </c>
      <c r="B201" s="140"/>
      <c r="C201" s="239">
        <f>F169</f>
        <v>0</v>
      </c>
      <c r="D201" s="239"/>
      <c r="E201" s="55"/>
      <c r="F201" s="176">
        <f>F169</f>
        <v>0</v>
      </c>
      <c r="G201" s="176"/>
    </row>
    <row r="202" spans="1:7" ht="14.25" customHeight="1" x14ac:dyDescent="0.25">
      <c r="A202" s="139" t="s">
        <v>93</v>
      </c>
      <c r="B202" s="140"/>
      <c r="C202" s="246"/>
      <c r="D202" s="246"/>
      <c r="E202" s="55"/>
      <c r="F202" s="176">
        <f>F177</f>
        <v>12</v>
      </c>
      <c r="G202" s="176"/>
    </row>
    <row r="203" spans="1:7" ht="14.25" customHeight="1" x14ac:dyDescent="0.25">
      <c r="A203" s="139" t="s">
        <v>97</v>
      </c>
      <c r="B203" s="140"/>
      <c r="C203" s="239" t="str">
        <f>F179</f>
        <v>Punten</v>
      </c>
      <c r="D203" s="239"/>
      <c r="E203" s="55"/>
      <c r="F203" s="176">
        <f>F180</f>
        <v>0</v>
      </c>
      <c r="G203" s="176"/>
    </row>
    <row r="204" spans="1:7" ht="14.25" customHeight="1" x14ac:dyDescent="0.25">
      <c r="A204" s="139" t="s">
        <v>98</v>
      </c>
      <c r="B204" s="140"/>
      <c r="C204" s="239">
        <f>F180</f>
        <v>0</v>
      </c>
      <c r="D204" s="239"/>
      <c r="E204" s="55"/>
      <c r="F204" s="176">
        <f>F189</f>
        <v>0</v>
      </c>
      <c r="G204" s="176"/>
    </row>
    <row r="205" spans="1:7" ht="14.25" customHeight="1" x14ac:dyDescent="0.25">
      <c r="A205" s="131"/>
      <c r="B205" s="132"/>
      <c r="C205" s="240"/>
      <c r="D205" s="240"/>
      <c r="E205" s="55"/>
      <c r="F205" s="260"/>
      <c r="G205" s="260"/>
    </row>
    <row r="206" spans="1:7" ht="14.25" customHeight="1" x14ac:dyDescent="0.25">
      <c r="A206" s="135" t="s">
        <v>87</v>
      </c>
      <c r="B206" s="136"/>
      <c r="C206" s="241"/>
      <c r="D206" s="241"/>
      <c r="E206" s="55"/>
      <c r="F206" s="137">
        <f>ROUNDUP(SUM(F192:G204),0)</f>
        <v>12</v>
      </c>
      <c r="G206" s="138"/>
    </row>
    <row r="207" spans="1:7" ht="14.25" customHeight="1" x14ac:dyDescent="0.25">
      <c r="E207" s="16"/>
      <c r="F207" s="16"/>
    </row>
    <row r="208" spans="1:7" ht="14.25" customHeight="1" x14ac:dyDescent="0.25">
      <c r="A208" s="143" t="s">
        <v>100</v>
      </c>
      <c r="B208" s="144"/>
      <c r="C208" s="42"/>
      <c r="D208" s="42"/>
      <c r="E208" s="28"/>
      <c r="F208" s="185"/>
      <c r="G208" s="186"/>
    </row>
    <row r="209" spans="1:7" ht="14.25" customHeight="1" x14ac:dyDescent="0.25">
      <c r="A209" s="135" t="s">
        <v>976</v>
      </c>
      <c r="B209" s="136"/>
      <c r="C209" s="36"/>
      <c r="D209" s="36"/>
      <c r="E209" s="30"/>
      <c r="F209" s="237" cm="1">
        <f t="array" ref="F209">_xlfn.XLOOKUP(F206, 'onzelfstandige puntenhuur'!A2:A251, 'onzelfstandige puntenhuur'!B2:B251,'onzelfstandige puntenhuur'!B2:B251 fout)</f>
        <v>115.39</v>
      </c>
      <c r="G209" s="238"/>
    </row>
    <row r="210" spans="1:7" ht="12.9" customHeight="1" x14ac:dyDescent="0.25">
      <c r="E210" s="16"/>
      <c r="F210" s="16"/>
      <c r="G210" s="16"/>
    </row>
    <row r="211" spans="1:7" ht="14.25" customHeight="1" x14ac:dyDescent="0.25">
      <c r="A211" s="143" t="s">
        <v>101</v>
      </c>
      <c r="B211" s="144"/>
      <c r="C211" s="42"/>
      <c r="D211" s="42"/>
      <c r="E211" s="28"/>
      <c r="F211" s="145" t="s">
        <v>984</v>
      </c>
      <c r="G211" s="146"/>
    </row>
    <row r="212" spans="1:7" ht="12.9" customHeight="1" x14ac:dyDescent="0.25">
      <c r="A212" s="217"/>
      <c r="B212" s="218"/>
      <c r="C212" s="36"/>
      <c r="D212" s="36"/>
      <c r="E212" s="30"/>
      <c r="F212" s="193"/>
      <c r="G212" s="194"/>
    </row>
    <row r="213" spans="1:7" ht="14.25" customHeight="1" x14ac:dyDescent="0.25">
      <c r="A213" s="223" t="s">
        <v>102</v>
      </c>
      <c r="B213" s="224"/>
      <c r="C213" s="107" t="s">
        <v>620</v>
      </c>
      <c r="D213" s="69">
        <v>0.3</v>
      </c>
      <c r="E213" s="38" t="s">
        <v>622</v>
      </c>
      <c r="F213" s="199">
        <f>IF(C213="nee", 0, IF(C213="ja", F209*D213, ""))</f>
        <v>0</v>
      </c>
      <c r="G213" s="200"/>
    </row>
    <row r="214" spans="1:7" ht="12.9" customHeight="1" x14ac:dyDescent="0.25">
      <c r="A214" s="197" t="s">
        <v>103</v>
      </c>
      <c r="B214" s="198"/>
      <c r="C214" s="125" t="s">
        <v>620</v>
      </c>
      <c r="D214" s="126">
        <v>0.15</v>
      </c>
      <c r="E214" s="91" t="s">
        <v>623</v>
      </c>
      <c r="F214" s="256">
        <f>IF(C214="nee", 0, IF(C214="ja", F209*D214, ""))</f>
        <v>0</v>
      </c>
      <c r="G214" s="257"/>
    </row>
    <row r="215" spans="1:7" ht="12.9" customHeight="1" x14ac:dyDescent="0.25">
      <c r="A215" s="247" t="s">
        <v>994</v>
      </c>
      <c r="B215" s="248"/>
      <c r="C215" s="127" t="s">
        <v>620</v>
      </c>
      <c r="D215" s="128">
        <v>0.05</v>
      </c>
      <c r="E215" s="123" t="s">
        <v>995</v>
      </c>
      <c r="F215" s="249">
        <f>IF(C215="nee", 0, IF(C215="ja", F209*D215, ""))</f>
        <v>0</v>
      </c>
      <c r="G215" s="250"/>
    </row>
    <row r="216" spans="1:7" ht="12.9" customHeight="1" x14ac:dyDescent="0.25"/>
    <row r="217" spans="1:7" ht="14.25" customHeight="1" x14ac:dyDescent="0.25">
      <c r="A217" s="75" t="s">
        <v>118</v>
      </c>
      <c r="B217" s="70"/>
      <c r="C217" s="70"/>
      <c r="D217" s="70"/>
      <c r="E217" s="71"/>
      <c r="F217" s="258">
        <f>F209+F213+F214</f>
        <v>115.39</v>
      </c>
      <c r="G217" s="259"/>
    </row>
    <row r="218" spans="1:7" ht="14.25" customHeight="1" x14ac:dyDescent="0.25"/>
    <row r="219" spans="1:7" ht="12.9" customHeight="1" x14ac:dyDescent="0.25">
      <c r="A219" s="130" t="s">
        <v>985</v>
      </c>
      <c r="B219" s="130"/>
      <c r="C219" s="130"/>
      <c r="D219" s="130"/>
      <c r="E219" s="130"/>
      <c r="F219" s="130"/>
      <c r="G219" s="130"/>
    </row>
    <row r="220" spans="1:7" ht="14.25" customHeight="1" x14ac:dyDescent="0.25">
      <c r="A220" s="130"/>
      <c r="B220" s="130"/>
      <c r="C220" s="130"/>
      <c r="D220" s="130"/>
      <c r="E220" s="130"/>
      <c r="F220" s="130"/>
      <c r="G220" s="130"/>
    </row>
    <row r="221" spans="1:7" ht="14.25" customHeight="1" x14ac:dyDescent="0.25">
      <c r="A221" s="130"/>
      <c r="B221" s="130"/>
      <c r="C221" s="130"/>
      <c r="D221" s="130"/>
      <c r="E221" s="130"/>
      <c r="F221" s="130"/>
      <c r="G221" s="130"/>
    </row>
    <row r="222" spans="1:7" ht="14.25" customHeight="1" x14ac:dyDescent="0.25">
      <c r="A222" s="130"/>
      <c r="B222" s="130"/>
      <c r="C222" s="130"/>
      <c r="D222" s="130"/>
      <c r="E222" s="130"/>
      <c r="F222" s="130"/>
      <c r="G222" s="130"/>
    </row>
    <row r="223" spans="1:7" ht="14.25" customHeight="1" x14ac:dyDescent="0.25">
      <c r="A223" s="93"/>
      <c r="B223" s="93"/>
      <c r="C223" s="93"/>
      <c r="D223" s="93"/>
      <c r="E223" s="93"/>
      <c r="F223" s="93"/>
      <c r="G223" s="93"/>
    </row>
    <row r="224" spans="1:7" ht="14.25" customHeight="1" x14ac:dyDescent="0.25">
      <c r="A224" s="94" t="s">
        <v>986</v>
      </c>
      <c r="B224" s="95"/>
      <c r="C224" s="95"/>
      <c r="D224" s="95"/>
      <c r="E224" s="95"/>
      <c r="F224" s="95"/>
      <c r="G224" s="96"/>
    </row>
    <row r="225" spans="1:7" x14ac:dyDescent="0.25">
      <c r="A225" s="251" t="s">
        <v>987</v>
      </c>
      <c r="B225" s="129"/>
      <c r="C225" s="129"/>
      <c r="D225" s="129"/>
      <c r="E225" s="129"/>
      <c r="F225" s="129"/>
      <c r="G225" s="252"/>
    </row>
    <row r="226" spans="1:7" x14ac:dyDescent="0.25">
      <c r="A226" s="253"/>
      <c r="B226" s="254"/>
      <c r="C226" s="254"/>
      <c r="D226" s="254"/>
      <c r="E226" s="254"/>
      <c r="F226" s="254"/>
      <c r="G226" s="255"/>
    </row>
    <row r="228" spans="1:7" ht="12.75" customHeight="1" x14ac:dyDescent="0.25">
      <c r="A228" s="129" t="s">
        <v>993</v>
      </c>
      <c r="B228" s="129"/>
      <c r="C228" s="129"/>
      <c r="D228" s="129"/>
      <c r="E228" s="129"/>
      <c r="F228" s="129"/>
      <c r="G228" s="129"/>
    </row>
    <row r="229" spans="1:7" x14ac:dyDescent="0.25">
      <c r="A229" s="129"/>
      <c r="B229" s="129"/>
      <c r="C229" s="129"/>
      <c r="D229" s="129"/>
      <c r="E229" s="129"/>
      <c r="F229" s="129"/>
      <c r="G229" s="129"/>
    </row>
    <row r="230" spans="1:7" x14ac:dyDescent="0.25">
      <c r="A230" s="129"/>
      <c r="B230" s="129"/>
      <c r="C230" s="129"/>
      <c r="D230" s="129"/>
      <c r="E230" s="129"/>
      <c r="F230" s="129"/>
      <c r="G230" s="129"/>
    </row>
    <row r="231" spans="1:7" x14ac:dyDescent="0.25">
      <c r="A231" s="124"/>
      <c r="B231" s="124"/>
      <c r="C231" s="124"/>
      <c r="D231" s="124"/>
      <c r="E231" s="124"/>
      <c r="F231" s="124"/>
      <c r="G231" s="124"/>
    </row>
  </sheetData>
  <sheetProtection algorithmName="SHA-512" hashValue="+JyRE+GVhprt2OctKXjzhd0Kf5o+uD2eOUL425fOob+FLS7cgQUVcCPx9VNtDu8DNGMwlYje3NDq6HWmgWvTJg==" saltValue="YfgQSZyhyOBFs7muYRYLJA==" spinCount="100000" sheet="1" objects="1" scenarios="1"/>
  <mergeCells count="387">
    <mergeCell ref="A215:B215"/>
    <mergeCell ref="F215:G215"/>
    <mergeCell ref="A225:G226"/>
    <mergeCell ref="F214:G214"/>
    <mergeCell ref="F211:G211"/>
    <mergeCell ref="F212:G212"/>
    <mergeCell ref="F217:G217"/>
    <mergeCell ref="F39:G39"/>
    <mergeCell ref="F178:G178"/>
    <mergeCell ref="F176:G176"/>
    <mergeCell ref="F172:G172"/>
    <mergeCell ref="F192:G192"/>
    <mergeCell ref="F193:G193"/>
    <mergeCell ref="F194:G194"/>
    <mergeCell ref="F196:G196"/>
    <mergeCell ref="F195:G195"/>
    <mergeCell ref="F197:G197"/>
    <mergeCell ref="F198:G198"/>
    <mergeCell ref="F199:G199"/>
    <mergeCell ref="F200:G200"/>
    <mergeCell ref="F201:G201"/>
    <mergeCell ref="F202:G202"/>
    <mergeCell ref="F213:G213"/>
    <mergeCell ref="F205:G205"/>
    <mergeCell ref="F209:G209"/>
    <mergeCell ref="C203:D203"/>
    <mergeCell ref="C204:D204"/>
    <mergeCell ref="C205:D205"/>
    <mergeCell ref="F204:G204"/>
    <mergeCell ref="F183:G183"/>
    <mergeCell ref="F164:G164"/>
    <mergeCell ref="F206:G206"/>
    <mergeCell ref="C206:D206"/>
    <mergeCell ref="F177:G177"/>
    <mergeCell ref="F179:G179"/>
    <mergeCell ref="F180:G180"/>
    <mergeCell ref="F184:G184"/>
    <mergeCell ref="F185:G185"/>
    <mergeCell ref="C193:D193"/>
    <mergeCell ref="C194:D194"/>
    <mergeCell ref="C195:D195"/>
    <mergeCell ref="C196:D196"/>
    <mergeCell ref="C197:D197"/>
    <mergeCell ref="C198:D198"/>
    <mergeCell ref="C199:D199"/>
    <mergeCell ref="C200:D200"/>
    <mergeCell ref="C201:D201"/>
    <mergeCell ref="C202:D202"/>
    <mergeCell ref="A193:B193"/>
    <mergeCell ref="A194:B194"/>
    <mergeCell ref="A195:B195"/>
    <mergeCell ref="A196:B196"/>
    <mergeCell ref="F208:G208"/>
    <mergeCell ref="A172:B172"/>
    <mergeCell ref="A183:B183"/>
    <mergeCell ref="A198:B198"/>
    <mergeCell ref="A199:B199"/>
    <mergeCell ref="A200:B200"/>
    <mergeCell ref="A201:B201"/>
    <mergeCell ref="A178:B178"/>
    <mergeCell ref="A179:B179"/>
    <mergeCell ref="A180:B180"/>
    <mergeCell ref="A182:B182"/>
    <mergeCell ref="A184:B184"/>
    <mergeCell ref="A185:B185"/>
    <mergeCell ref="C192:D192"/>
    <mergeCell ref="F203:G203"/>
    <mergeCell ref="A197:B197"/>
    <mergeCell ref="A187:B187"/>
    <mergeCell ref="A188:B188"/>
    <mergeCell ref="A189:B189"/>
    <mergeCell ref="A163:B163"/>
    <mergeCell ref="A164:B164"/>
    <mergeCell ref="A165:B165"/>
    <mergeCell ref="A166:B166"/>
    <mergeCell ref="A167:B167"/>
    <mergeCell ref="A168:B168"/>
    <mergeCell ref="F171:G171"/>
    <mergeCell ref="A159:B159"/>
    <mergeCell ref="F159:G159"/>
    <mergeCell ref="F161:G161"/>
    <mergeCell ref="F160:G160"/>
    <mergeCell ref="F163:G163"/>
    <mergeCell ref="F165:G165"/>
    <mergeCell ref="A161:B161"/>
    <mergeCell ref="F168:G168"/>
    <mergeCell ref="F169:G169"/>
    <mergeCell ref="F166:G166"/>
    <mergeCell ref="F167:G167"/>
    <mergeCell ref="A213:B213"/>
    <mergeCell ref="A214:B214"/>
    <mergeCell ref="A209:B209"/>
    <mergeCell ref="A211:B211"/>
    <mergeCell ref="A202:B202"/>
    <mergeCell ref="A203:B203"/>
    <mergeCell ref="A204:B204"/>
    <mergeCell ref="A205:B205"/>
    <mergeCell ref="A206:B206"/>
    <mergeCell ref="A208:B208"/>
    <mergeCell ref="A212:B212"/>
    <mergeCell ref="A191:B191"/>
    <mergeCell ref="A192:B192"/>
    <mergeCell ref="A186:B186"/>
    <mergeCell ref="F174:G174"/>
    <mergeCell ref="F175:G175"/>
    <mergeCell ref="F186:G186"/>
    <mergeCell ref="F187:G187"/>
    <mergeCell ref="F191:G191"/>
    <mergeCell ref="F189:G189"/>
    <mergeCell ref="F188:G188"/>
    <mergeCell ref="F182:G182"/>
    <mergeCell ref="F173:G173"/>
    <mergeCell ref="A169:B169"/>
    <mergeCell ref="A171:B171"/>
    <mergeCell ref="A173:B173"/>
    <mergeCell ref="A174:B174"/>
    <mergeCell ref="A175:B175"/>
    <mergeCell ref="A176:B176"/>
    <mergeCell ref="A177:B177"/>
    <mergeCell ref="A144:B144"/>
    <mergeCell ref="A145:B145"/>
    <mergeCell ref="A146:B146"/>
    <mergeCell ref="A147:B147"/>
    <mergeCell ref="A148:B148"/>
    <mergeCell ref="F144:G144"/>
    <mergeCell ref="F145:G145"/>
    <mergeCell ref="A157:B157"/>
    <mergeCell ref="A158:B158"/>
    <mergeCell ref="A149:B149"/>
    <mergeCell ref="A150:B150"/>
    <mergeCell ref="A151:B151"/>
    <mergeCell ref="A152:B152"/>
    <mergeCell ref="A153:B153"/>
    <mergeCell ref="A154:B154"/>
    <mergeCell ref="A156:B156"/>
    <mergeCell ref="F158:G158"/>
    <mergeCell ref="F156:G156"/>
    <mergeCell ref="F157:G157"/>
    <mergeCell ref="F152:G152"/>
    <mergeCell ref="F154:G154"/>
    <mergeCell ref="F149:G149"/>
    <mergeCell ref="A140:B140"/>
    <mergeCell ref="A141:B141"/>
    <mergeCell ref="A142:B142"/>
    <mergeCell ref="F140:G140"/>
    <mergeCell ref="F141:G141"/>
    <mergeCell ref="F142:G142"/>
    <mergeCell ref="A139:B139"/>
    <mergeCell ref="A134:B134"/>
    <mergeCell ref="F134:G134"/>
    <mergeCell ref="A136:B136"/>
    <mergeCell ref="F136:G136"/>
    <mergeCell ref="A138:B138"/>
    <mergeCell ref="A137:B137"/>
    <mergeCell ref="F137:G137"/>
    <mergeCell ref="F138:G138"/>
    <mergeCell ref="F139:G139"/>
    <mergeCell ref="A131:B131"/>
    <mergeCell ref="F131:G131"/>
    <mergeCell ref="A132:B132"/>
    <mergeCell ref="F132:G132"/>
    <mergeCell ref="A133:B133"/>
    <mergeCell ref="F133:G133"/>
    <mergeCell ref="A128:B128"/>
    <mergeCell ref="F128:G128"/>
    <mergeCell ref="A129:B129"/>
    <mergeCell ref="F129:G129"/>
    <mergeCell ref="A130:B130"/>
    <mergeCell ref="F130:G130"/>
    <mergeCell ref="A125:B125"/>
    <mergeCell ref="F125:G125"/>
    <mergeCell ref="A126:B126"/>
    <mergeCell ref="F126:G126"/>
    <mergeCell ref="A127:B127"/>
    <mergeCell ref="F127:G127"/>
    <mergeCell ref="A122:B122"/>
    <mergeCell ref="F122:G122"/>
    <mergeCell ref="A123:B123"/>
    <mergeCell ref="F123:G123"/>
    <mergeCell ref="A124:B124"/>
    <mergeCell ref="F124:G124"/>
    <mergeCell ref="A119:B119"/>
    <mergeCell ref="F119:G119"/>
    <mergeCell ref="A120:B120"/>
    <mergeCell ref="F120:G120"/>
    <mergeCell ref="A121:B121"/>
    <mergeCell ref="F121:G121"/>
    <mergeCell ref="A116:B116"/>
    <mergeCell ref="F116:G116"/>
    <mergeCell ref="A117:B117"/>
    <mergeCell ref="F117:G117"/>
    <mergeCell ref="A118:B118"/>
    <mergeCell ref="F118:G118"/>
    <mergeCell ref="A113:B113"/>
    <mergeCell ref="F113:G113"/>
    <mergeCell ref="A114:B114"/>
    <mergeCell ref="F114:G114"/>
    <mergeCell ref="A115:B115"/>
    <mergeCell ref="F115:G115"/>
    <mergeCell ref="A111:B111"/>
    <mergeCell ref="F111:G111"/>
    <mergeCell ref="A112:B112"/>
    <mergeCell ref="F112:G112"/>
    <mergeCell ref="A107:B107"/>
    <mergeCell ref="F107:G107"/>
    <mergeCell ref="A108:B108"/>
    <mergeCell ref="F108:G108"/>
    <mergeCell ref="A109:B109"/>
    <mergeCell ref="F109:G109"/>
    <mergeCell ref="A104:B104"/>
    <mergeCell ref="F104:G104"/>
    <mergeCell ref="A105:B105"/>
    <mergeCell ref="F105:G105"/>
    <mergeCell ref="A106:B106"/>
    <mergeCell ref="F106:G106"/>
    <mergeCell ref="A101:B101"/>
    <mergeCell ref="F101:G101"/>
    <mergeCell ref="A102:B102"/>
    <mergeCell ref="F102:G102"/>
    <mergeCell ref="A103:B103"/>
    <mergeCell ref="F103:G103"/>
    <mergeCell ref="A98:B98"/>
    <mergeCell ref="F98:G98"/>
    <mergeCell ref="A99:B99"/>
    <mergeCell ref="F99:G99"/>
    <mergeCell ref="A100:B100"/>
    <mergeCell ref="F100:G100"/>
    <mergeCell ref="A95:B95"/>
    <mergeCell ref="F95:G95"/>
    <mergeCell ref="A96:B96"/>
    <mergeCell ref="F96:G96"/>
    <mergeCell ref="A97:B97"/>
    <mergeCell ref="F97:G97"/>
    <mergeCell ref="A92:B92"/>
    <mergeCell ref="F92:G92"/>
    <mergeCell ref="A93:B93"/>
    <mergeCell ref="F93:G93"/>
    <mergeCell ref="A94:B94"/>
    <mergeCell ref="F94:G94"/>
    <mergeCell ref="A90:B90"/>
    <mergeCell ref="F90:G90"/>
    <mergeCell ref="A91:B91"/>
    <mergeCell ref="F91:G91"/>
    <mergeCell ref="A86:B86"/>
    <mergeCell ref="F86:G86"/>
    <mergeCell ref="A87:B87"/>
    <mergeCell ref="F87:G87"/>
    <mergeCell ref="A88:B88"/>
    <mergeCell ref="F88:G88"/>
    <mergeCell ref="A83:B83"/>
    <mergeCell ref="F83:G83"/>
    <mergeCell ref="A84:B84"/>
    <mergeCell ref="F84:G84"/>
    <mergeCell ref="A85:B85"/>
    <mergeCell ref="F85:G85"/>
    <mergeCell ref="A81:B81"/>
    <mergeCell ref="F81:G81"/>
    <mergeCell ref="A82:B82"/>
    <mergeCell ref="F82:G82"/>
    <mergeCell ref="A77:B77"/>
    <mergeCell ref="A78:B78"/>
    <mergeCell ref="F78:G78"/>
    <mergeCell ref="A79:B79"/>
    <mergeCell ref="F79:G79"/>
    <mergeCell ref="A74:B74"/>
    <mergeCell ref="A75:B75"/>
    <mergeCell ref="A76:B76"/>
    <mergeCell ref="A71:B71"/>
    <mergeCell ref="A72:B72"/>
    <mergeCell ref="A73:B73"/>
    <mergeCell ref="F71:G71"/>
    <mergeCell ref="F72:G72"/>
    <mergeCell ref="F73:G73"/>
    <mergeCell ref="F74:G74"/>
    <mergeCell ref="F75:G75"/>
    <mergeCell ref="F76:G76"/>
    <mergeCell ref="F77:G77"/>
    <mergeCell ref="A67:B67"/>
    <mergeCell ref="A68:B68"/>
    <mergeCell ref="F68:G68"/>
    <mergeCell ref="A69:B69"/>
    <mergeCell ref="C69:G69"/>
    <mergeCell ref="A70:B70"/>
    <mergeCell ref="F70:G70"/>
    <mergeCell ref="A64:B64"/>
    <mergeCell ref="A65:B65"/>
    <mergeCell ref="A66:B66"/>
    <mergeCell ref="F64:G64"/>
    <mergeCell ref="F65:G65"/>
    <mergeCell ref="F66:G66"/>
    <mergeCell ref="F67:G67"/>
    <mergeCell ref="A61:B61"/>
    <mergeCell ref="A62:B62"/>
    <mergeCell ref="A63:B63"/>
    <mergeCell ref="A57:B57"/>
    <mergeCell ref="C57:G57"/>
    <mergeCell ref="A58:B58"/>
    <mergeCell ref="F58:G58"/>
    <mergeCell ref="A59:B59"/>
    <mergeCell ref="A60:B60"/>
    <mergeCell ref="F60:G60"/>
    <mergeCell ref="F61:G61"/>
    <mergeCell ref="F62:G62"/>
    <mergeCell ref="F63:G63"/>
    <mergeCell ref="F59:G59"/>
    <mergeCell ref="A54:B54"/>
    <mergeCell ref="A55:B55"/>
    <mergeCell ref="A56:B56"/>
    <mergeCell ref="F56:G56"/>
    <mergeCell ref="A51:B51"/>
    <mergeCell ref="A52:B52"/>
    <mergeCell ref="A53:B53"/>
    <mergeCell ref="F55:G55"/>
    <mergeCell ref="A48:B48"/>
    <mergeCell ref="A49:B49"/>
    <mergeCell ref="A50:B50"/>
    <mergeCell ref="F54:G54"/>
    <mergeCell ref="F48:G48"/>
    <mergeCell ref="F49:G49"/>
    <mergeCell ref="F50:G50"/>
    <mergeCell ref="F51:G51"/>
    <mergeCell ref="F52:G52"/>
    <mergeCell ref="F53:G53"/>
    <mergeCell ref="A35:B35"/>
    <mergeCell ref="F35:G35"/>
    <mergeCell ref="A36:B36"/>
    <mergeCell ref="F36:G36"/>
    <mergeCell ref="A37:B37"/>
    <mergeCell ref="F37:G37"/>
    <mergeCell ref="A45:B45"/>
    <mergeCell ref="A46:B46"/>
    <mergeCell ref="A47:B47"/>
    <mergeCell ref="A38:B38"/>
    <mergeCell ref="F38:G38"/>
    <mergeCell ref="A39:B39"/>
    <mergeCell ref="A40:B40"/>
    <mergeCell ref="F40:G40"/>
    <mergeCell ref="A42:B42"/>
    <mergeCell ref="F42:G42"/>
    <mergeCell ref="A43:B43"/>
    <mergeCell ref="C43:G43"/>
    <mergeCell ref="F44:G44"/>
    <mergeCell ref="A44:B44"/>
    <mergeCell ref="F45:G45"/>
    <mergeCell ref="F46:G46"/>
    <mergeCell ref="F47:G47"/>
    <mergeCell ref="A34:B34"/>
    <mergeCell ref="A1:G1"/>
    <mergeCell ref="A15:B15"/>
    <mergeCell ref="F15:G15"/>
    <mergeCell ref="A16:B16"/>
    <mergeCell ref="F16:G16"/>
    <mergeCell ref="C3:G10"/>
    <mergeCell ref="C11:G13"/>
    <mergeCell ref="F25:G25"/>
    <mergeCell ref="A22:B22"/>
    <mergeCell ref="F22:G22"/>
    <mergeCell ref="F23:G23"/>
    <mergeCell ref="F24:G24"/>
    <mergeCell ref="A14:G14"/>
    <mergeCell ref="A23:B24"/>
    <mergeCell ref="A2:G2"/>
    <mergeCell ref="F34:G34"/>
    <mergeCell ref="A228:G230"/>
    <mergeCell ref="A219:G222"/>
    <mergeCell ref="A19:B19"/>
    <mergeCell ref="F19:G19"/>
    <mergeCell ref="A20:B20"/>
    <mergeCell ref="F20:G20"/>
    <mergeCell ref="A17:B17"/>
    <mergeCell ref="F17:G17"/>
    <mergeCell ref="A18:B18"/>
    <mergeCell ref="F18:G18"/>
    <mergeCell ref="A26:B26"/>
    <mergeCell ref="F26:G26"/>
    <mergeCell ref="A28:B28"/>
    <mergeCell ref="F28:G28"/>
    <mergeCell ref="A29:B29"/>
    <mergeCell ref="F29:G29"/>
    <mergeCell ref="A30:B30"/>
    <mergeCell ref="F30:G30"/>
    <mergeCell ref="A31:B31"/>
    <mergeCell ref="F31:G31"/>
    <mergeCell ref="A32:B32"/>
    <mergeCell ref="F32:G32"/>
    <mergeCell ref="A33:B33"/>
    <mergeCell ref="F33:G33"/>
  </mergeCells>
  <hyperlinks>
    <hyperlink ref="C11" r:id="rId1" xr:uid="{7CE1F4C3-F11F-44D7-9AEC-062A8BC903C7}"/>
    <hyperlink ref="A225" r:id="rId2" xr:uid="{F9A1EF12-3F07-4585-AED3-F57EE0765930}"/>
  </hyperlinks>
  <pageMargins left="0.7" right="0.7" top="0.75" bottom="0.75" header="0.3" footer="0.3"/>
  <pageSetup scale="75" fitToHeight="0" orientation="portrait"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92D34D-4DEA-4E7C-9B8C-7E1F438A6126}">
          <x14:formula1>
            <xm:f>Basisgegevens!$I$2:$I$3</xm:f>
          </x14:formula1>
          <xm:sqref>C180 C213 C184:C187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343B-936D-48C8-93A8-38DCE2F891FA}">
  <dimension ref="A1:T366"/>
  <sheetViews>
    <sheetView workbookViewId="0">
      <selection activeCell="C39" sqref="C39"/>
    </sheetView>
  </sheetViews>
  <sheetFormatPr defaultRowHeight="13.2" x14ac:dyDescent="0.25"/>
  <cols>
    <col min="1" max="1" width="13.77734375" style="16" customWidth="1"/>
    <col min="2" max="2" width="26.33203125" style="16" customWidth="1"/>
    <col min="3" max="3" width="22" style="16" customWidth="1"/>
    <col min="4" max="5" width="9.33203125" style="16" customWidth="1"/>
    <col min="6" max="6" width="17.77734375" style="16" customWidth="1"/>
    <col min="7" max="7" width="15.109375" style="40" customWidth="1"/>
    <col min="8" max="8" width="9.33203125" style="16" customWidth="1"/>
    <col min="9" max="9" width="15" style="16" hidden="1" customWidth="1"/>
  </cols>
  <sheetData>
    <row r="1" spans="1:9" x14ac:dyDescent="0.25">
      <c r="A1" s="17" t="s">
        <v>167</v>
      </c>
      <c r="B1" s="17" t="s">
        <v>616</v>
      </c>
      <c r="C1" s="17" t="s">
        <v>224</v>
      </c>
      <c r="E1" s="17" t="s">
        <v>125</v>
      </c>
      <c r="F1" s="101" t="s">
        <v>990</v>
      </c>
      <c r="G1" s="103" t="s">
        <v>126</v>
      </c>
      <c r="I1" s="17" t="s">
        <v>621</v>
      </c>
    </row>
    <row r="2" spans="1:9" x14ac:dyDescent="0.25">
      <c r="A2" s="19">
        <v>1</v>
      </c>
      <c r="B2" s="20" t="s">
        <v>644</v>
      </c>
      <c r="C2" s="21">
        <f>_xlfn.XLOOKUP(A2,'corop info'!$A$2:$A$41,'corop info'!$C$2:$C$41)</f>
        <v>1463</v>
      </c>
      <c r="E2" s="22">
        <v>1</v>
      </c>
      <c r="F2" s="102">
        <v>9.73</v>
      </c>
      <c r="G2" s="104">
        <f t="shared" ref="G2:G65" si="0">12*F2</f>
        <v>116.76</v>
      </c>
      <c r="I2" s="20" t="s">
        <v>115</v>
      </c>
    </row>
    <row r="3" spans="1:9" x14ac:dyDescent="0.25">
      <c r="A3" s="19">
        <v>1</v>
      </c>
      <c r="B3" s="20" t="s">
        <v>645</v>
      </c>
      <c r="C3" s="21">
        <f>_xlfn.XLOOKUP(A3,'corop info'!$A$2:$A$41,'corop info'!$C$2:$C$41)</f>
        <v>1463</v>
      </c>
      <c r="E3" s="22">
        <v>2</v>
      </c>
      <c r="F3" s="102">
        <v>19.38</v>
      </c>
      <c r="G3" s="104">
        <f t="shared" si="0"/>
        <v>232.56</v>
      </c>
      <c r="I3" s="20" t="s">
        <v>620</v>
      </c>
    </row>
    <row r="4" spans="1:9" x14ac:dyDescent="0.25">
      <c r="A4" s="19">
        <v>1</v>
      </c>
      <c r="B4" s="20" t="s">
        <v>646</v>
      </c>
      <c r="C4" s="21">
        <f>_xlfn.XLOOKUP(A4,'corop info'!$A$2:$A$41,'corop info'!$C$2:$C$41)</f>
        <v>1463</v>
      </c>
      <c r="E4" s="22">
        <v>3</v>
      </c>
      <c r="F4" s="102">
        <v>29</v>
      </c>
      <c r="G4" s="104">
        <f t="shared" si="0"/>
        <v>348</v>
      </c>
    </row>
    <row r="5" spans="1:9" x14ac:dyDescent="0.25">
      <c r="A5" s="19">
        <v>1</v>
      </c>
      <c r="B5" s="20" t="s">
        <v>647</v>
      </c>
      <c r="C5" s="21">
        <f>_xlfn.XLOOKUP(A5,'corop info'!$A$2:$A$41,'corop info'!$C$2:$C$41)</f>
        <v>1463</v>
      </c>
      <c r="E5" s="22">
        <v>4</v>
      </c>
      <c r="F5" s="102">
        <v>38.549999999999997</v>
      </c>
      <c r="G5" s="104">
        <f t="shared" si="0"/>
        <v>462.59999999999997</v>
      </c>
    </row>
    <row r="6" spans="1:9" x14ac:dyDescent="0.25">
      <c r="A6" s="19">
        <v>1</v>
      </c>
      <c r="B6" s="20" t="s">
        <v>617</v>
      </c>
      <c r="C6" s="21">
        <f>_xlfn.XLOOKUP(A6,'corop info'!$A$2:$A$41,'corop info'!$C$2:$C$41)</f>
        <v>1463</v>
      </c>
      <c r="E6" s="22">
        <v>5</v>
      </c>
      <c r="F6" s="102">
        <v>48.2</v>
      </c>
      <c r="G6" s="104">
        <f t="shared" si="0"/>
        <v>578.40000000000009</v>
      </c>
    </row>
    <row r="7" spans="1:9" x14ac:dyDescent="0.25">
      <c r="A7" s="19">
        <v>2</v>
      </c>
      <c r="B7" s="20" t="s">
        <v>618</v>
      </c>
      <c r="C7" s="21">
        <f>_xlfn.XLOOKUP(A7,'corop info'!$A$2:$A$41,'corop info'!$C$2:$C$41)</f>
        <v>1276</v>
      </c>
      <c r="E7" s="22">
        <v>6</v>
      </c>
      <c r="F7" s="102">
        <v>57.79</v>
      </c>
      <c r="G7" s="104">
        <f t="shared" si="0"/>
        <v>693.48</v>
      </c>
    </row>
    <row r="8" spans="1:9" x14ac:dyDescent="0.25">
      <c r="A8" s="19">
        <v>3</v>
      </c>
      <c r="B8" s="20" t="s">
        <v>127</v>
      </c>
      <c r="C8" s="21">
        <f>_xlfn.XLOOKUP(A8,'corop info'!$A$2:$A$41,'corop info'!$C$2:$C$41)</f>
        <v>1954</v>
      </c>
      <c r="E8" s="22">
        <v>7</v>
      </c>
      <c r="F8" s="102">
        <v>67.38</v>
      </c>
      <c r="G8" s="104">
        <f t="shared" si="0"/>
        <v>808.56</v>
      </c>
    </row>
    <row r="9" spans="1:9" x14ac:dyDescent="0.25">
      <c r="A9" s="19">
        <v>3</v>
      </c>
      <c r="B9" s="20" t="s">
        <v>625</v>
      </c>
      <c r="C9" s="21">
        <f>_xlfn.XLOOKUP(A9,'corop info'!$A$2:$A$41,'corop info'!$C$2:$C$41)</f>
        <v>1954</v>
      </c>
      <c r="E9" s="22">
        <v>8</v>
      </c>
      <c r="F9" s="102">
        <v>76.95</v>
      </c>
      <c r="G9" s="104">
        <f t="shared" si="0"/>
        <v>923.40000000000009</v>
      </c>
    </row>
    <row r="10" spans="1:9" x14ac:dyDescent="0.25">
      <c r="A10" s="19">
        <v>3</v>
      </c>
      <c r="B10" s="20" t="s">
        <v>626</v>
      </c>
      <c r="C10" s="21">
        <f>_xlfn.XLOOKUP(A10,'corop info'!$A$2:$A$41,'corop info'!$C$2:$C$41)</f>
        <v>1954</v>
      </c>
      <c r="E10" s="22">
        <v>9</v>
      </c>
      <c r="F10" s="102">
        <v>86.6</v>
      </c>
      <c r="G10" s="104">
        <f t="shared" si="0"/>
        <v>1039.1999999999998</v>
      </c>
    </row>
    <row r="11" spans="1:9" x14ac:dyDescent="0.25">
      <c r="A11" s="19">
        <v>3</v>
      </c>
      <c r="B11" s="20" t="s">
        <v>627</v>
      </c>
      <c r="C11" s="21">
        <f>_xlfn.XLOOKUP(A11,'corop info'!$A$2:$A$41,'corop info'!$C$2:$C$41)</f>
        <v>1954</v>
      </c>
      <c r="E11" s="22">
        <v>10</v>
      </c>
      <c r="F11" s="102">
        <v>96.22</v>
      </c>
      <c r="G11" s="104">
        <f t="shared" si="0"/>
        <v>1154.6399999999999</v>
      </c>
    </row>
    <row r="12" spans="1:9" x14ac:dyDescent="0.25">
      <c r="A12" s="19">
        <v>4</v>
      </c>
      <c r="B12" s="20" t="s">
        <v>177</v>
      </c>
      <c r="C12" s="21">
        <f>_xlfn.XLOOKUP(A12,'corop info'!$A$2:$A$41,'corop info'!$C$2:$C$41)</f>
        <v>1636</v>
      </c>
      <c r="E12" s="22">
        <v>11</v>
      </c>
      <c r="F12" s="102">
        <v>105.81</v>
      </c>
      <c r="G12" s="104">
        <f t="shared" si="0"/>
        <v>1269.72</v>
      </c>
    </row>
    <row r="13" spans="1:9" x14ac:dyDescent="0.25">
      <c r="A13" s="19">
        <v>4</v>
      </c>
      <c r="B13" s="20" t="s">
        <v>628</v>
      </c>
      <c r="C13" s="21">
        <f>_xlfn.XLOOKUP(A13,'corop info'!$A$2:$A$41,'corop info'!$C$2:$C$41)</f>
        <v>1636</v>
      </c>
      <c r="E13" s="22">
        <v>12</v>
      </c>
      <c r="F13" s="102">
        <v>115.39</v>
      </c>
      <c r="G13" s="104">
        <f t="shared" si="0"/>
        <v>1384.68</v>
      </c>
    </row>
    <row r="14" spans="1:9" x14ac:dyDescent="0.25">
      <c r="A14" s="19">
        <v>4</v>
      </c>
      <c r="B14" s="20" t="s">
        <v>629</v>
      </c>
      <c r="C14" s="21">
        <f>_xlfn.XLOOKUP(A14,'corop info'!$A$2:$A$41,'corop info'!$C$2:$C$41)</f>
        <v>1636</v>
      </c>
      <c r="E14" s="22">
        <v>13</v>
      </c>
      <c r="F14" s="102">
        <v>125</v>
      </c>
      <c r="G14" s="104">
        <f t="shared" si="0"/>
        <v>1500</v>
      </c>
    </row>
    <row r="15" spans="1:9" x14ac:dyDescent="0.25">
      <c r="A15" s="19">
        <v>4</v>
      </c>
      <c r="B15" s="20" t="s">
        <v>630</v>
      </c>
      <c r="C15" s="21">
        <f>_xlfn.XLOOKUP(A15,'corop info'!$A$2:$A$41,'corop info'!$C$2:$C$41)</f>
        <v>1636</v>
      </c>
      <c r="E15" s="22">
        <v>14</v>
      </c>
      <c r="F15" s="102">
        <v>134.6</v>
      </c>
      <c r="G15" s="104">
        <f t="shared" si="0"/>
        <v>1615.1999999999998</v>
      </c>
    </row>
    <row r="16" spans="1:9" x14ac:dyDescent="0.25">
      <c r="A16" s="19">
        <v>4</v>
      </c>
      <c r="B16" s="20" t="s">
        <v>631</v>
      </c>
      <c r="C16" s="21">
        <f>_xlfn.XLOOKUP(A16,'corop info'!$A$2:$A$41,'corop info'!$C$2:$C$41)</f>
        <v>1636</v>
      </c>
      <c r="E16" s="22">
        <v>15</v>
      </c>
      <c r="F16" s="102">
        <v>144.18</v>
      </c>
      <c r="G16" s="104">
        <f t="shared" si="0"/>
        <v>1730.16</v>
      </c>
    </row>
    <row r="17" spans="1:7" x14ac:dyDescent="0.25">
      <c r="A17" s="19">
        <v>4</v>
      </c>
      <c r="B17" s="20" t="s">
        <v>958</v>
      </c>
      <c r="C17" s="21">
        <f>_xlfn.XLOOKUP(A17,'corop info'!$A$2:$A$41,'corop info'!$C$2:$C$41)</f>
        <v>1636</v>
      </c>
      <c r="E17" s="22">
        <v>16</v>
      </c>
      <c r="F17" s="102">
        <v>153.81</v>
      </c>
      <c r="G17" s="104">
        <f t="shared" si="0"/>
        <v>1845.72</v>
      </c>
    </row>
    <row r="18" spans="1:7" x14ac:dyDescent="0.25">
      <c r="A18" s="19">
        <v>4</v>
      </c>
      <c r="B18" s="20" t="s">
        <v>632</v>
      </c>
      <c r="C18" s="21">
        <f>_xlfn.XLOOKUP(A18,'corop info'!$A$2:$A$41,'corop info'!$C$2:$C$41)</f>
        <v>1636</v>
      </c>
      <c r="E18" s="22">
        <v>17</v>
      </c>
      <c r="F18" s="102">
        <v>163.41999999999999</v>
      </c>
      <c r="G18" s="104">
        <f t="shared" si="0"/>
        <v>1961.04</v>
      </c>
    </row>
    <row r="19" spans="1:7" x14ac:dyDescent="0.25">
      <c r="A19" s="19">
        <v>4</v>
      </c>
      <c r="B19" s="20" t="s">
        <v>633</v>
      </c>
      <c r="C19" s="21">
        <f>_xlfn.XLOOKUP(A19,'corop info'!$A$2:$A$41,'corop info'!$C$2:$C$41)</f>
        <v>1636</v>
      </c>
      <c r="E19" s="22">
        <v>18</v>
      </c>
      <c r="F19" s="102">
        <v>173.05</v>
      </c>
      <c r="G19" s="104">
        <f t="shared" si="0"/>
        <v>2076.6000000000004</v>
      </c>
    </row>
    <row r="20" spans="1:7" x14ac:dyDescent="0.25">
      <c r="A20" s="19">
        <v>4</v>
      </c>
      <c r="B20" s="20" t="s">
        <v>648</v>
      </c>
      <c r="C20" s="21">
        <f>_xlfn.XLOOKUP(A20,'corop info'!$A$2:$A$41,'corop info'!$C$2:$C$41)</f>
        <v>1636</v>
      </c>
      <c r="E20" s="22">
        <v>19</v>
      </c>
      <c r="F20" s="102">
        <v>182.57</v>
      </c>
      <c r="G20" s="104">
        <f t="shared" si="0"/>
        <v>2190.84</v>
      </c>
    </row>
    <row r="21" spans="1:7" x14ac:dyDescent="0.25">
      <c r="A21" s="19">
        <v>4</v>
      </c>
      <c r="B21" s="20" t="s">
        <v>179</v>
      </c>
      <c r="C21" s="21">
        <f>_xlfn.XLOOKUP(A21,'corop info'!$A$2:$A$41,'corop info'!$C$2:$C$41)</f>
        <v>1636</v>
      </c>
      <c r="E21" s="22">
        <v>20</v>
      </c>
      <c r="F21" s="102">
        <v>192.23</v>
      </c>
      <c r="G21" s="104">
        <f t="shared" si="0"/>
        <v>2306.7599999999998</v>
      </c>
    </row>
    <row r="22" spans="1:7" x14ac:dyDescent="0.25">
      <c r="A22" s="19">
        <v>4</v>
      </c>
      <c r="B22" s="20" t="s">
        <v>634</v>
      </c>
      <c r="C22" s="21">
        <f>_xlfn.XLOOKUP(A22,'corop info'!$A$2:$A$41,'corop info'!$C$2:$C$41)</f>
        <v>1636</v>
      </c>
      <c r="E22" s="22">
        <v>21</v>
      </c>
      <c r="F22" s="102">
        <v>201.81</v>
      </c>
      <c r="G22" s="104">
        <f t="shared" si="0"/>
        <v>2421.7200000000003</v>
      </c>
    </row>
    <row r="23" spans="1:7" x14ac:dyDescent="0.25">
      <c r="A23" s="19">
        <v>5</v>
      </c>
      <c r="B23" s="20" t="s">
        <v>649</v>
      </c>
      <c r="C23" s="21">
        <f>_xlfn.XLOOKUP(A23,'corop info'!$A$2:$A$41,'corop info'!$C$2:$C$41)</f>
        <v>1751</v>
      </c>
      <c r="E23" s="22">
        <v>22</v>
      </c>
      <c r="F23" s="102">
        <v>211.48</v>
      </c>
      <c r="G23" s="104">
        <f t="shared" si="0"/>
        <v>2537.7599999999998</v>
      </c>
    </row>
    <row r="24" spans="1:7" x14ac:dyDescent="0.25">
      <c r="A24" s="19">
        <v>5</v>
      </c>
      <c r="B24" s="20" t="s">
        <v>635</v>
      </c>
      <c r="C24" s="21">
        <f>_xlfn.XLOOKUP(A24,'corop info'!$A$2:$A$41,'corop info'!$C$2:$C$41)</f>
        <v>1751</v>
      </c>
      <c r="E24" s="22">
        <v>23</v>
      </c>
      <c r="F24" s="102">
        <v>221.05</v>
      </c>
      <c r="G24" s="104">
        <f t="shared" si="0"/>
        <v>2652.6000000000004</v>
      </c>
    </row>
    <row r="25" spans="1:7" x14ac:dyDescent="0.25">
      <c r="A25" s="19">
        <v>6</v>
      </c>
      <c r="B25" s="20" t="s">
        <v>636</v>
      </c>
      <c r="C25" s="21">
        <f>_xlfn.XLOOKUP(A25,'corop info'!$A$2:$A$41,'corop info'!$C$2:$C$41)</f>
        <v>1853</v>
      </c>
      <c r="E25" s="22">
        <v>24</v>
      </c>
      <c r="F25" s="102">
        <v>230.62</v>
      </c>
      <c r="G25" s="104">
        <f t="shared" si="0"/>
        <v>2767.44</v>
      </c>
    </row>
    <row r="26" spans="1:7" x14ac:dyDescent="0.25">
      <c r="A26" s="19">
        <v>6</v>
      </c>
      <c r="B26" s="20" t="s">
        <v>637</v>
      </c>
      <c r="C26" s="21">
        <f>_xlfn.XLOOKUP(A26,'corop info'!$A$2:$A$41,'corop info'!$C$2:$C$41)</f>
        <v>1853</v>
      </c>
      <c r="E26" s="22">
        <v>25</v>
      </c>
      <c r="F26" s="102">
        <v>240.27</v>
      </c>
      <c r="G26" s="104">
        <f t="shared" si="0"/>
        <v>2883.2400000000002</v>
      </c>
    </row>
    <row r="27" spans="1:7" x14ac:dyDescent="0.25">
      <c r="A27" s="19">
        <v>6</v>
      </c>
      <c r="B27" s="20" t="s">
        <v>638</v>
      </c>
      <c r="C27" s="21">
        <f>_xlfn.XLOOKUP(A27,'corop info'!$A$2:$A$41,'corop info'!$C$2:$C$41)</f>
        <v>1853</v>
      </c>
      <c r="E27" s="22">
        <v>26</v>
      </c>
      <c r="F27" s="102">
        <v>249.82</v>
      </c>
      <c r="G27" s="104">
        <f t="shared" si="0"/>
        <v>2997.84</v>
      </c>
    </row>
    <row r="28" spans="1:7" x14ac:dyDescent="0.25">
      <c r="A28" s="19">
        <v>6</v>
      </c>
      <c r="B28" s="20" t="s">
        <v>639</v>
      </c>
      <c r="C28" s="21">
        <f>_xlfn.XLOOKUP(A28,'corop info'!$A$2:$A$41,'corop info'!$C$2:$C$41)</f>
        <v>1853</v>
      </c>
      <c r="E28" s="22">
        <v>27</v>
      </c>
      <c r="F28" s="102">
        <v>259.39</v>
      </c>
      <c r="G28" s="104">
        <f t="shared" si="0"/>
        <v>3112.68</v>
      </c>
    </row>
    <row r="29" spans="1:7" x14ac:dyDescent="0.25">
      <c r="A29" s="19">
        <v>6</v>
      </c>
      <c r="B29" s="20" t="s">
        <v>640</v>
      </c>
      <c r="C29" s="21">
        <f>_xlfn.XLOOKUP(A29,'corop info'!$A$2:$A$41,'corop info'!$C$2:$C$41)</f>
        <v>1853</v>
      </c>
      <c r="E29" s="22">
        <v>28</v>
      </c>
      <c r="F29" s="102">
        <v>269.07</v>
      </c>
      <c r="G29" s="104">
        <f t="shared" si="0"/>
        <v>3228.84</v>
      </c>
    </row>
    <row r="30" spans="1:7" x14ac:dyDescent="0.25">
      <c r="A30" s="19">
        <v>7</v>
      </c>
      <c r="B30" s="20" t="s">
        <v>650</v>
      </c>
      <c r="C30" s="21">
        <f>_xlfn.XLOOKUP(A30,'corop info'!$A$2:$A$41,'corop info'!$C$2:$C$41)</f>
        <v>1974</v>
      </c>
      <c r="E30" s="22">
        <v>29</v>
      </c>
      <c r="F30" s="102">
        <v>278.66000000000003</v>
      </c>
      <c r="G30" s="104">
        <f t="shared" si="0"/>
        <v>3343.92</v>
      </c>
    </row>
    <row r="31" spans="1:7" x14ac:dyDescent="0.25">
      <c r="A31" s="19">
        <v>7</v>
      </c>
      <c r="B31" s="20" t="s">
        <v>641</v>
      </c>
      <c r="C31" s="21">
        <f>_xlfn.XLOOKUP(A31,'corop info'!$A$2:$A$41,'corop info'!$C$2:$C$41)</f>
        <v>1974</v>
      </c>
      <c r="E31" s="22">
        <v>30</v>
      </c>
      <c r="F31" s="102">
        <v>288.27</v>
      </c>
      <c r="G31" s="104">
        <f t="shared" si="0"/>
        <v>3459.24</v>
      </c>
    </row>
    <row r="32" spans="1:7" x14ac:dyDescent="0.25">
      <c r="A32" s="19">
        <v>7</v>
      </c>
      <c r="B32" s="20" t="s">
        <v>651</v>
      </c>
      <c r="C32" s="21">
        <f>_xlfn.XLOOKUP(A32,'corop info'!$A$2:$A$41,'corop info'!$C$2:$C$41)</f>
        <v>1974</v>
      </c>
      <c r="E32" s="22">
        <v>31</v>
      </c>
      <c r="F32" s="102">
        <v>297.85000000000002</v>
      </c>
      <c r="G32" s="104">
        <f t="shared" si="0"/>
        <v>3574.2000000000003</v>
      </c>
    </row>
    <row r="33" spans="1:7" x14ac:dyDescent="0.25">
      <c r="A33" s="19">
        <v>7</v>
      </c>
      <c r="B33" s="20" t="s">
        <v>642</v>
      </c>
      <c r="C33" s="21">
        <f>_xlfn.XLOOKUP(A33,'corop info'!$A$2:$A$41,'corop info'!$C$2:$C$41)</f>
        <v>1974</v>
      </c>
      <c r="E33" s="22">
        <v>32</v>
      </c>
      <c r="F33" s="102">
        <v>307.49</v>
      </c>
      <c r="G33" s="104">
        <f t="shared" si="0"/>
        <v>3689.88</v>
      </c>
    </row>
    <row r="34" spans="1:7" x14ac:dyDescent="0.25">
      <c r="A34" s="19">
        <v>7</v>
      </c>
      <c r="B34" s="20" t="s">
        <v>643</v>
      </c>
      <c r="C34" s="21">
        <f>_xlfn.XLOOKUP(A34,'corop info'!$A$2:$A$41,'corop info'!$C$2:$C$41)</f>
        <v>1974</v>
      </c>
      <c r="E34" s="22">
        <v>33</v>
      </c>
      <c r="F34" s="102">
        <v>317.08</v>
      </c>
      <c r="G34" s="104">
        <f t="shared" si="0"/>
        <v>3804.96</v>
      </c>
    </row>
    <row r="35" spans="1:7" x14ac:dyDescent="0.25">
      <c r="A35" s="19">
        <v>8</v>
      </c>
      <c r="B35" s="20" t="s">
        <v>652</v>
      </c>
      <c r="C35" s="21">
        <f>_xlfn.XLOOKUP(A35,'corop info'!$A$2:$A$41,'corop info'!$C$2:$C$41)</f>
        <v>1614</v>
      </c>
      <c r="E35" s="22">
        <v>34</v>
      </c>
      <c r="F35" s="102">
        <v>326.67</v>
      </c>
      <c r="G35" s="104">
        <f t="shared" si="0"/>
        <v>3920.04</v>
      </c>
    </row>
    <row r="36" spans="1:7" x14ac:dyDescent="0.25">
      <c r="A36" s="19">
        <v>8</v>
      </c>
      <c r="B36" s="20" t="s">
        <v>178</v>
      </c>
      <c r="C36" s="21">
        <f>_xlfn.XLOOKUP(A36,'corop info'!$A$2:$A$41,'corop info'!$C$2:$C$41)</f>
        <v>1614</v>
      </c>
      <c r="E36" s="22">
        <v>35</v>
      </c>
      <c r="F36" s="102">
        <v>336.32</v>
      </c>
      <c r="G36" s="104">
        <f t="shared" si="0"/>
        <v>4035.84</v>
      </c>
    </row>
    <row r="37" spans="1:7" x14ac:dyDescent="0.25">
      <c r="A37" s="19">
        <v>8</v>
      </c>
      <c r="B37" s="20" t="s">
        <v>653</v>
      </c>
      <c r="C37" s="21">
        <f>_xlfn.XLOOKUP(A37,'corop info'!$A$2:$A$41,'corop info'!$C$2:$C$41)</f>
        <v>1614</v>
      </c>
      <c r="E37" s="22">
        <v>36</v>
      </c>
      <c r="F37" s="102">
        <v>345.95</v>
      </c>
      <c r="G37" s="104">
        <f t="shared" si="0"/>
        <v>4151.3999999999996</v>
      </c>
    </row>
    <row r="38" spans="1:7" x14ac:dyDescent="0.25">
      <c r="A38" s="19">
        <v>8</v>
      </c>
      <c r="B38" s="20" t="s">
        <v>654</v>
      </c>
      <c r="C38" s="21">
        <f>_xlfn.XLOOKUP(A38,'corop info'!$A$2:$A$41,'corop info'!$C$2:$C$41)</f>
        <v>1614</v>
      </c>
      <c r="E38" s="22">
        <v>37</v>
      </c>
      <c r="F38" s="102">
        <v>355.49</v>
      </c>
      <c r="G38" s="104">
        <f t="shared" si="0"/>
        <v>4265.88</v>
      </c>
    </row>
    <row r="39" spans="1:7" x14ac:dyDescent="0.25">
      <c r="A39" s="19">
        <v>9</v>
      </c>
      <c r="B39" s="20" t="s">
        <v>655</v>
      </c>
      <c r="C39" s="21">
        <f>_xlfn.XLOOKUP(A39,'corop info'!$A$2:$A$41,'corop info'!$C$2:$C$41)</f>
        <v>1847</v>
      </c>
      <c r="E39" s="22">
        <v>38</v>
      </c>
      <c r="F39" s="102">
        <v>365.07</v>
      </c>
      <c r="G39" s="104">
        <f t="shared" si="0"/>
        <v>4380.84</v>
      </c>
    </row>
    <row r="40" spans="1:7" x14ac:dyDescent="0.25">
      <c r="A40" s="19">
        <v>9</v>
      </c>
      <c r="B40" s="20" t="s">
        <v>656</v>
      </c>
      <c r="C40" s="21">
        <f>_xlfn.XLOOKUP(A40,'corop info'!$A$2:$A$41,'corop info'!$C$2:$C$41)</f>
        <v>1847</v>
      </c>
      <c r="E40" s="22">
        <v>39</v>
      </c>
      <c r="F40" s="102">
        <v>374.72</v>
      </c>
      <c r="G40" s="104">
        <f t="shared" si="0"/>
        <v>4496.6400000000003</v>
      </c>
    </row>
    <row r="41" spans="1:7" x14ac:dyDescent="0.25">
      <c r="A41" s="19">
        <v>9</v>
      </c>
      <c r="B41" s="20" t="s">
        <v>657</v>
      </c>
      <c r="C41" s="21">
        <f>_xlfn.XLOOKUP(A41,'corop info'!$A$2:$A$41,'corop info'!$C$2:$C$41)</f>
        <v>1847</v>
      </c>
      <c r="E41" s="22">
        <v>40</v>
      </c>
      <c r="F41" s="102">
        <v>384.3</v>
      </c>
      <c r="G41" s="104">
        <f t="shared" si="0"/>
        <v>4611.6000000000004</v>
      </c>
    </row>
    <row r="42" spans="1:7" x14ac:dyDescent="0.25">
      <c r="A42" s="19">
        <v>9</v>
      </c>
      <c r="B42" s="20" t="s">
        <v>658</v>
      </c>
      <c r="C42" s="21">
        <f>_xlfn.XLOOKUP(A42,'corop info'!$A$2:$A$41,'corop info'!$C$2:$C$41)</f>
        <v>1847</v>
      </c>
      <c r="E42" s="22">
        <v>41</v>
      </c>
      <c r="F42" s="102">
        <v>393.88</v>
      </c>
      <c r="G42" s="104">
        <f t="shared" si="0"/>
        <v>4726.5599999999995</v>
      </c>
    </row>
    <row r="43" spans="1:7" x14ac:dyDescent="0.25">
      <c r="A43" s="19">
        <v>10</v>
      </c>
      <c r="B43" s="20" t="s">
        <v>659</v>
      </c>
      <c r="C43" s="21">
        <f>_xlfn.XLOOKUP(A43,'corop info'!$A$2:$A$41,'corop info'!$C$2:$C$41)</f>
        <v>2190</v>
      </c>
      <c r="E43" s="22">
        <v>42</v>
      </c>
      <c r="F43" s="102">
        <v>403.51</v>
      </c>
      <c r="G43" s="104">
        <f t="shared" si="0"/>
        <v>4842.12</v>
      </c>
    </row>
    <row r="44" spans="1:7" x14ac:dyDescent="0.25">
      <c r="A44" s="19">
        <v>10</v>
      </c>
      <c r="B44" s="20" t="s">
        <v>660</v>
      </c>
      <c r="C44" s="21">
        <f>_xlfn.XLOOKUP(A44,'corop info'!$A$2:$A$41,'corop info'!$C$2:$C$41)</f>
        <v>2190</v>
      </c>
      <c r="E44" s="22">
        <v>43</v>
      </c>
      <c r="F44" s="102">
        <v>413.15</v>
      </c>
      <c r="G44" s="104">
        <f t="shared" si="0"/>
        <v>4957.7999999999993</v>
      </c>
    </row>
    <row r="45" spans="1:7" x14ac:dyDescent="0.25">
      <c r="A45" s="19">
        <v>10</v>
      </c>
      <c r="B45" s="20" t="s">
        <v>661</v>
      </c>
      <c r="C45" s="21">
        <f>_xlfn.XLOOKUP(A45,'corop info'!$A$2:$A$41,'corop info'!$C$2:$C$41)</f>
        <v>2190</v>
      </c>
      <c r="E45" s="22">
        <v>44</v>
      </c>
      <c r="F45" s="102">
        <v>422.7</v>
      </c>
      <c r="G45" s="104">
        <f t="shared" si="0"/>
        <v>5072.3999999999996</v>
      </c>
    </row>
    <row r="46" spans="1:7" x14ac:dyDescent="0.25">
      <c r="A46" s="19">
        <v>10</v>
      </c>
      <c r="B46" s="20" t="s">
        <v>662</v>
      </c>
      <c r="C46" s="21">
        <f>_xlfn.XLOOKUP(A46,'corop info'!$A$2:$A$41,'corop info'!$C$2:$C$41)</f>
        <v>2190</v>
      </c>
      <c r="E46" s="22">
        <v>45</v>
      </c>
      <c r="F46" s="102">
        <v>432.28</v>
      </c>
      <c r="G46" s="104">
        <f t="shared" si="0"/>
        <v>5187.3599999999997</v>
      </c>
    </row>
    <row r="47" spans="1:7" x14ac:dyDescent="0.25">
      <c r="A47" s="19">
        <v>10</v>
      </c>
      <c r="B47" s="20" t="s">
        <v>663</v>
      </c>
      <c r="C47" s="21">
        <f>_xlfn.XLOOKUP(A47,'corop info'!$A$2:$A$41,'corop info'!$C$2:$C$41)</f>
        <v>2190</v>
      </c>
      <c r="E47" s="22">
        <v>46</v>
      </c>
      <c r="F47" s="102">
        <v>441.96</v>
      </c>
      <c r="G47" s="104">
        <f t="shared" si="0"/>
        <v>5303.5199999999995</v>
      </c>
    </row>
    <row r="48" spans="1:7" x14ac:dyDescent="0.25">
      <c r="A48" s="19">
        <v>10</v>
      </c>
      <c r="B48" s="20" t="s">
        <v>664</v>
      </c>
      <c r="C48" s="21">
        <f>_xlfn.XLOOKUP(A48,'corop info'!$A$2:$A$41,'corop info'!$C$2:$C$41)</f>
        <v>2190</v>
      </c>
      <c r="E48" s="22">
        <v>47</v>
      </c>
      <c r="F48" s="102">
        <v>451.51</v>
      </c>
      <c r="G48" s="104">
        <f t="shared" si="0"/>
        <v>5418.12</v>
      </c>
    </row>
    <row r="49" spans="1:7" x14ac:dyDescent="0.25">
      <c r="A49" s="19">
        <v>10</v>
      </c>
      <c r="B49" s="20" t="s">
        <v>665</v>
      </c>
      <c r="C49" s="21">
        <f>_xlfn.XLOOKUP(A49,'corop info'!$A$2:$A$41,'corop info'!$C$2:$C$41)</f>
        <v>2190</v>
      </c>
      <c r="E49" s="22">
        <v>48</v>
      </c>
      <c r="F49" s="102">
        <v>461.16</v>
      </c>
      <c r="G49" s="104">
        <f t="shared" si="0"/>
        <v>5533.92</v>
      </c>
    </row>
    <row r="50" spans="1:7" x14ac:dyDescent="0.25">
      <c r="A50" s="19">
        <v>10</v>
      </c>
      <c r="B50" s="20" t="s">
        <v>666</v>
      </c>
      <c r="C50" s="21">
        <f>_xlfn.XLOOKUP(A50,'corop info'!$A$2:$A$41,'corop info'!$C$2:$C$41)</f>
        <v>2190</v>
      </c>
      <c r="E50" s="22">
        <v>49</v>
      </c>
      <c r="F50" s="102">
        <v>470.75</v>
      </c>
      <c r="G50" s="104">
        <f t="shared" si="0"/>
        <v>5649</v>
      </c>
    </row>
    <row r="51" spans="1:7" x14ac:dyDescent="0.25">
      <c r="A51" s="19">
        <v>11</v>
      </c>
      <c r="B51" s="20" t="s">
        <v>667</v>
      </c>
      <c r="C51" s="21">
        <f>_xlfn.XLOOKUP(A51,'corop info'!$A$2:$A$41,'corop info'!$C$2:$C$41)</f>
        <v>2280</v>
      </c>
      <c r="E51" s="22">
        <v>50</v>
      </c>
      <c r="F51" s="102">
        <v>480.35</v>
      </c>
      <c r="G51" s="104">
        <f t="shared" si="0"/>
        <v>5764.2000000000007</v>
      </c>
    </row>
    <row r="52" spans="1:7" x14ac:dyDescent="0.25">
      <c r="A52" s="19">
        <v>11</v>
      </c>
      <c r="B52" s="20" t="s">
        <v>668</v>
      </c>
      <c r="C52" s="21">
        <f>_xlfn.XLOOKUP(A52,'corop info'!$A$2:$A$41,'corop info'!$C$2:$C$41)</f>
        <v>2280</v>
      </c>
      <c r="E52" s="22">
        <v>51</v>
      </c>
      <c r="F52" s="102">
        <v>489.91</v>
      </c>
      <c r="G52" s="104">
        <f t="shared" si="0"/>
        <v>5878.92</v>
      </c>
    </row>
    <row r="53" spans="1:7" x14ac:dyDescent="0.25">
      <c r="A53" s="19">
        <v>11</v>
      </c>
      <c r="B53" s="20" t="s">
        <v>277</v>
      </c>
      <c r="C53" s="21">
        <f>_xlfn.XLOOKUP(A53,'corop info'!$A$2:$A$41,'corop info'!$C$2:$C$41)</f>
        <v>2280</v>
      </c>
      <c r="E53" s="22">
        <v>52</v>
      </c>
      <c r="F53" s="102">
        <v>499.55</v>
      </c>
      <c r="G53" s="104">
        <f t="shared" si="0"/>
        <v>5994.6</v>
      </c>
    </row>
    <row r="54" spans="1:7" x14ac:dyDescent="0.25">
      <c r="A54" s="19">
        <v>11</v>
      </c>
      <c r="B54" s="20" t="s">
        <v>669</v>
      </c>
      <c r="C54" s="21">
        <f>_xlfn.XLOOKUP(A54,'corop info'!$A$2:$A$41,'corop info'!$C$2:$C$41)</f>
        <v>2280</v>
      </c>
      <c r="E54" s="22">
        <v>53</v>
      </c>
      <c r="F54" s="102">
        <v>509.15</v>
      </c>
      <c r="G54" s="104">
        <f t="shared" si="0"/>
        <v>6109.7999999999993</v>
      </c>
    </row>
    <row r="55" spans="1:7" x14ac:dyDescent="0.25">
      <c r="A55" s="19">
        <v>12</v>
      </c>
      <c r="B55" s="20" t="s">
        <v>670</v>
      </c>
      <c r="C55" s="21">
        <f>_xlfn.XLOOKUP(A55,'corop info'!$A$2:$A$41,'corop info'!$C$2:$C$41)</f>
        <v>2116</v>
      </c>
      <c r="E55" s="22">
        <v>54</v>
      </c>
      <c r="F55" s="102">
        <v>518.77</v>
      </c>
      <c r="G55" s="104">
        <f t="shared" si="0"/>
        <v>6225.24</v>
      </c>
    </row>
    <row r="56" spans="1:7" x14ac:dyDescent="0.25">
      <c r="A56" s="19">
        <v>12</v>
      </c>
      <c r="B56" s="20" t="s">
        <v>671</v>
      </c>
      <c r="C56" s="21">
        <f>_xlfn.XLOOKUP(A56,'corop info'!$A$2:$A$41,'corop info'!$C$2:$C$41)</f>
        <v>2116</v>
      </c>
      <c r="E56" s="22">
        <v>55</v>
      </c>
      <c r="F56" s="102">
        <v>528.36</v>
      </c>
      <c r="G56" s="104">
        <f t="shared" si="0"/>
        <v>6340.32</v>
      </c>
    </row>
    <row r="57" spans="1:7" x14ac:dyDescent="0.25">
      <c r="A57" s="19">
        <v>12</v>
      </c>
      <c r="B57" s="20" t="s">
        <v>672</v>
      </c>
      <c r="C57" s="21">
        <f>_xlfn.XLOOKUP(A57,'corop info'!$A$2:$A$41,'corop info'!$C$2:$C$41)</f>
        <v>2116</v>
      </c>
      <c r="E57" s="22">
        <v>56</v>
      </c>
      <c r="F57" s="102">
        <v>537.96</v>
      </c>
      <c r="G57" s="104">
        <f t="shared" si="0"/>
        <v>6455.52</v>
      </c>
    </row>
    <row r="58" spans="1:7" x14ac:dyDescent="0.25">
      <c r="A58" s="19">
        <v>12</v>
      </c>
      <c r="B58" s="20" t="s">
        <v>673</v>
      </c>
      <c r="C58" s="21">
        <f>_xlfn.XLOOKUP(A58,'corop info'!$A$2:$A$41,'corop info'!$C$2:$C$41)</f>
        <v>2116</v>
      </c>
      <c r="E58" s="22">
        <v>57</v>
      </c>
      <c r="F58" s="102">
        <v>547.54</v>
      </c>
      <c r="G58" s="104">
        <f t="shared" si="0"/>
        <v>6570.48</v>
      </c>
    </row>
    <row r="59" spans="1:7" x14ac:dyDescent="0.25">
      <c r="A59" s="19">
        <v>12</v>
      </c>
      <c r="B59" s="20" t="s">
        <v>674</v>
      </c>
      <c r="C59" s="21">
        <f>_xlfn.XLOOKUP(A59,'corop info'!$A$2:$A$41,'corop info'!$C$2:$C$41)</f>
        <v>2116</v>
      </c>
      <c r="E59" s="22">
        <v>58</v>
      </c>
      <c r="F59" s="102">
        <v>557.21</v>
      </c>
      <c r="G59" s="104">
        <f t="shared" si="0"/>
        <v>6686.52</v>
      </c>
    </row>
    <row r="60" spans="1:7" x14ac:dyDescent="0.25">
      <c r="A60" s="19">
        <v>12</v>
      </c>
      <c r="B60" s="20" t="s">
        <v>675</v>
      </c>
      <c r="C60" s="21">
        <f>_xlfn.XLOOKUP(A60,'corop info'!$A$2:$A$41,'corop info'!$C$2:$C$41)</f>
        <v>2116</v>
      </c>
      <c r="E60" s="22">
        <v>59</v>
      </c>
      <c r="F60" s="102">
        <v>566.74</v>
      </c>
      <c r="G60" s="104">
        <f t="shared" si="0"/>
        <v>6800.88</v>
      </c>
    </row>
    <row r="61" spans="1:7" x14ac:dyDescent="0.25">
      <c r="A61" s="19">
        <v>12</v>
      </c>
      <c r="B61" s="20" t="s">
        <v>676</v>
      </c>
      <c r="C61" s="21">
        <f>_xlfn.XLOOKUP(A61,'corop info'!$A$2:$A$41,'corop info'!$C$2:$C$41)</f>
        <v>2116</v>
      </c>
      <c r="E61" s="22">
        <v>60</v>
      </c>
      <c r="F61" s="102">
        <v>576.37</v>
      </c>
      <c r="G61" s="104">
        <f t="shared" si="0"/>
        <v>6916.4400000000005</v>
      </c>
    </row>
    <row r="62" spans="1:7" x14ac:dyDescent="0.25">
      <c r="A62" s="19">
        <v>12</v>
      </c>
      <c r="B62" s="20" t="s">
        <v>677</v>
      </c>
      <c r="C62" s="21">
        <f>_xlfn.XLOOKUP(A62,'corop info'!$A$2:$A$41,'corop info'!$C$2:$C$41)</f>
        <v>2116</v>
      </c>
      <c r="E62" s="22">
        <v>61</v>
      </c>
      <c r="F62" s="102">
        <v>581.37</v>
      </c>
      <c r="G62" s="104">
        <f t="shared" si="0"/>
        <v>6976.4400000000005</v>
      </c>
    </row>
    <row r="63" spans="1:7" x14ac:dyDescent="0.25">
      <c r="A63" s="19">
        <v>12</v>
      </c>
      <c r="B63" s="20" t="s">
        <v>678</v>
      </c>
      <c r="C63" s="21">
        <f>_xlfn.XLOOKUP(A63,'corop info'!$A$2:$A$41,'corop info'!$C$2:$C$41)</f>
        <v>2116</v>
      </c>
      <c r="E63" s="22">
        <v>62</v>
      </c>
      <c r="F63" s="102">
        <v>586.33000000000004</v>
      </c>
      <c r="G63" s="104">
        <f t="shared" si="0"/>
        <v>7035.9600000000009</v>
      </c>
    </row>
    <row r="64" spans="1:7" x14ac:dyDescent="0.25">
      <c r="A64" s="19">
        <v>12</v>
      </c>
      <c r="B64" s="20" t="s">
        <v>679</v>
      </c>
      <c r="C64" s="21">
        <f>_xlfn.XLOOKUP(A64,'corop info'!$A$2:$A$41,'corop info'!$C$2:$C$41)</f>
        <v>2116</v>
      </c>
      <c r="E64" s="22">
        <v>63</v>
      </c>
      <c r="F64" s="102">
        <v>591.28</v>
      </c>
      <c r="G64" s="104">
        <f t="shared" si="0"/>
        <v>7095.36</v>
      </c>
    </row>
    <row r="65" spans="1:7" x14ac:dyDescent="0.25">
      <c r="A65" s="19">
        <v>12</v>
      </c>
      <c r="B65" s="20" t="s">
        <v>680</v>
      </c>
      <c r="C65" s="21">
        <f>_xlfn.XLOOKUP(A65,'corop info'!$A$2:$A$41,'corop info'!$C$2:$C$41)</f>
        <v>2116</v>
      </c>
      <c r="E65" s="22">
        <v>64</v>
      </c>
      <c r="F65" s="102">
        <v>596.29999999999995</v>
      </c>
      <c r="G65" s="104">
        <f t="shared" si="0"/>
        <v>7155.5999999999995</v>
      </c>
    </row>
    <row r="66" spans="1:7" x14ac:dyDescent="0.25">
      <c r="A66" s="19">
        <v>12</v>
      </c>
      <c r="B66" s="20" t="s">
        <v>681</v>
      </c>
      <c r="C66" s="21">
        <f>_xlfn.XLOOKUP(A66,'corop info'!$A$2:$A$41,'corop info'!$C$2:$C$41)</f>
        <v>2116</v>
      </c>
      <c r="E66" s="22">
        <v>65</v>
      </c>
      <c r="F66" s="102">
        <v>601.22</v>
      </c>
      <c r="G66" s="104">
        <f t="shared" ref="G66:G129" si="1">12*F66</f>
        <v>7214.64</v>
      </c>
    </row>
    <row r="67" spans="1:7" x14ac:dyDescent="0.25">
      <c r="A67" s="19">
        <v>12</v>
      </c>
      <c r="B67" s="20" t="s">
        <v>682</v>
      </c>
      <c r="C67" s="21">
        <f>_xlfn.XLOOKUP(A67,'corop info'!$A$2:$A$41,'corop info'!$C$2:$C$41)</f>
        <v>2116</v>
      </c>
      <c r="E67" s="22">
        <v>66</v>
      </c>
      <c r="F67" s="102">
        <v>606.25</v>
      </c>
      <c r="G67" s="104">
        <f t="shared" si="1"/>
        <v>7275</v>
      </c>
    </row>
    <row r="68" spans="1:7" x14ac:dyDescent="0.25">
      <c r="A68" s="19">
        <v>12</v>
      </c>
      <c r="B68" s="20" t="s">
        <v>683</v>
      </c>
      <c r="C68" s="21">
        <f>_xlfn.XLOOKUP(A68,'corop info'!$A$2:$A$41,'corop info'!$C$2:$C$41)</f>
        <v>2116</v>
      </c>
      <c r="E68" s="22">
        <v>67</v>
      </c>
      <c r="F68" s="102">
        <v>611.23</v>
      </c>
      <c r="G68" s="104">
        <f t="shared" si="1"/>
        <v>7334.76</v>
      </c>
    </row>
    <row r="69" spans="1:7" x14ac:dyDescent="0.25">
      <c r="A69" s="19">
        <v>13</v>
      </c>
      <c r="B69" s="20" t="s">
        <v>684</v>
      </c>
      <c r="C69" s="21">
        <f>_xlfn.XLOOKUP(A69,'corop info'!$A$2:$A$41,'corop info'!$C$2:$C$41)</f>
        <v>2683</v>
      </c>
      <c r="E69" s="22">
        <v>68</v>
      </c>
      <c r="F69" s="102">
        <v>616.13</v>
      </c>
      <c r="G69" s="104">
        <f t="shared" si="1"/>
        <v>7393.5599999999995</v>
      </c>
    </row>
    <row r="70" spans="1:7" x14ac:dyDescent="0.25">
      <c r="A70" s="19">
        <v>13</v>
      </c>
      <c r="B70" s="20" t="s">
        <v>685</v>
      </c>
      <c r="C70" s="21">
        <f>_xlfn.XLOOKUP(A70,'corop info'!$A$2:$A$41,'corop info'!$C$2:$C$41)</f>
        <v>2683</v>
      </c>
      <c r="E70" s="22">
        <v>69</v>
      </c>
      <c r="F70" s="102">
        <v>621.16999999999996</v>
      </c>
      <c r="G70" s="104">
        <f t="shared" si="1"/>
        <v>7454.0399999999991</v>
      </c>
    </row>
    <row r="71" spans="1:7" x14ac:dyDescent="0.25">
      <c r="A71" s="19">
        <v>13</v>
      </c>
      <c r="B71" s="20" t="s">
        <v>686</v>
      </c>
      <c r="C71" s="21">
        <f>_xlfn.XLOOKUP(A71,'corop info'!$A$2:$A$41,'corop info'!$C$2:$C$41)</f>
        <v>2683</v>
      </c>
      <c r="E71" s="22">
        <v>70</v>
      </c>
      <c r="F71" s="102">
        <v>626.1</v>
      </c>
      <c r="G71" s="104">
        <f t="shared" si="1"/>
        <v>7513.2000000000007</v>
      </c>
    </row>
    <row r="72" spans="1:7" x14ac:dyDescent="0.25">
      <c r="A72" s="19">
        <v>13</v>
      </c>
      <c r="B72" s="20" t="s">
        <v>687</v>
      </c>
      <c r="C72" s="21">
        <f>_xlfn.XLOOKUP(A72,'corop info'!$A$2:$A$41,'corop info'!$C$2:$C$41)</f>
        <v>2683</v>
      </c>
      <c r="E72" s="22">
        <v>71</v>
      </c>
      <c r="F72" s="102">
        <v>631.13</v>
      </c>
      <c r="G72" s="104">
        <f t="shared" si="1"/>
        <v>7573.5599999999995</v>
      </c>
    </row>
    <row r="73" spans="1:7" x14ac:dyDescent="0.25">
      <c r="A73" s="19">
        <v>13</v>
      </c>
      <c r="B73" s="20" t="s">
        <v>688</v>
      </c>
      <c r="C73" s="21">
        <f>_xlfn.XLOOKUP(A73,'corop info'!$A$2:$A$41,'corop info'!$C$2:$C$41)</f>
        <v>2683</v>
      </c>
      <c r="E73" s="22">
        <v>72</v>
      </c>
      <c r="F73" s="102">
        <v>636.05999999999995</v>
      </c>
      <c r="G73" s="104">
        <f t="shared" si="1"/>
        <v>7632.7199999999993</v>
      </c>
    </row>
    <row r="74" spans="1:7" x14ac:dyDescent="0.25">
      <c r="A74" s="19">
        <v>13</v>
      </c>
      <c r="B74" s="20" t="s">
        <v>689</v>
      </c>
      <c r="C74" s="21">
        <f>_xlfn.XLOOKUP(A74,'corop info'!$A$2:$A$41,'corop info'!$C$2:$C$41)</f>
        <v>2683</v>
      </c>
      <c r="E74" s="22">
        <v>73</v>
      </c>
      <c r="F74" s="102">
        <v>641.08000000000004</v>
      </c>
      <c r="G74" s="104">
        <f t="shared" si="1"/>
        <v>7692.9600000000009</v>
      </c>
    </row>
    <row r="75" spans="1:7" x14ac:dyDescent="0.25">
      <c r="A75" s="19">
        <v>13</v>
      </c>
      <c r="B75" s="20" t="s">
        <v>690</v>
      </c>
      <c r="C75" s="21">
        <f>_xlfn.XLOOKUP(A75,'corop info'!$A$2:$A$41,'corop info'!$C$2:$C$41)</f>
        <v>2683</v>
      </c>
      <c r="E75" s="22">
        <v>74</v>
      </c>
      <c r="F75" s="102">
        <v>646.04999999999995</v>
      </c>
      <c r="G75" s="104">
        <f t="shared" si="1"/>
        <v>7752.5999999999995</v>
      </c>
    </row>
    <row r="76" spans="1:7" x14ac:dyDescent="0.25">
      <c r="A76" s="19">
        <v>13</v>
      </c>
      <c r="B76" s="20" t="s">
        <v>691</v>
      </c>
      <c r="C76" s="21">
        <f>_xlfn.XLOOKUP(A76,'corop info'!$A$2:$A$41,'corop info'!$C$2:$C$41)</f>
        <v>2683</v>
      </c>
      <c r="E76" s="22">
        <v>75</v>
      </c>
      <c r="F76" s="102">
        <v>650.95000000000005</v>
      </c>
      <c r="G76" s="104">
        <f t="shared" si="1"/>
        <v>7811.4000000000005</v>
      </c>
    </row>
    <row r="77" spans="1:7" x14ac:dyDescent="0.25">
      <c r="A77" s="19">
        <v>13</v>
      </c>
      <c r="B77" s="20" t="s">
        <v>692</v>
      </c>
      <c r="C77" s="21">
        <f>_xlfn.XLOOKUP(A77,'corop info'!$A$2:$A$41,'corop info'!$C$2:$C$41)</f>
        <v>2683</v>
      </c>
      <c r="E77" s="22">
        <v>76</v>
      </c>
      <c r="F77" s="102">
        <v>655.95</v>
      </c>
      <c r="G77" s="104">
        <f t="shared" si="1"/>
        <v>7871.4000000000005</v>
      </c>
    </row>
    <row r="78" spans="1:7" x14ac:dyDescent="0.25">
      <c r="A78" s="19">
        <v>13</v>
      </c>
      <c r="B78" s="20" t="s">
        <v>693</v>
      </c>
      <c r="C78" s="21">
        <f>_xlfn.XLOOKUP(A78,'corop info'!$A$2:$A$41,'corop info'!$C$2:$C$41)</f>
        <v>2683</v>
      </c>
      <c r="E78" s="22">
        <v>77</v>
      </c>
      <c r="F78" s="102">
        <v>660.91</v>
      </c>
      <c r="G78" s="104">
        <f t="shared" si="1"/>
        <v>7930.92</v>
      </c>
    </row>
    <row r="79" spans="1:7" x14ac:dyDescent="0.25">
      <c r="A79" s="19">
        <v>13</v>
      </c>
      <c r="B79" s="20" t="s">
        <v>694</v>
      </c>
      <c r="C79" s="21">
        <f>_xlfn.XLOOKUP(A79,'corop info'!$A$2:$A$41,'corop info'!$C$2:$C$41)</f>
        <v>2683</v>
      </c>
      <c r="E79" s="22">
        <v>78</v>
      </c>
      <c r="F79" s="102">
        <v>665.91</v>
      </c>
      <c r="G79" s="104">
        <f t="shared" si="1"/>
        <v>7990.92</v>
      </c>
    </row>
    <row r="80" spans="1:7" x14ac:dyDescent="0.25">
      <c r="A80" s="19">
        <v>13</v>
      </c>
      <c r="B80" s="20" t="s">
        <v>695</v>
      </c>
      <c r="C80" s="21">
        <f>_xlfn.XLOOKUP(A80,'corop info'!$A$2:$A$41,'corop info'!$C$2:$C$41)</f>
        <v>2683</v>
      </c>
      <c r="E80" s="22">
        <v>79</v>
      </c>
      <c r="F80" s="102">
        <v>670.86</v>
      </c>
      <c r="G80" s="104">
        <f t="shared" si="1"/>
        <v>8050.32</v>
      </c>
    </row>
    <row r="81" spans="1:7" x14ac:dyDescent="0.25">
      <c r="A81" s="19">
        <v>13</v>
      </c>
      <c r="B81" s="20" t="s">
        <v>696</v>
      </c>
      <c r="C81" s="21">
        <f>_xlfn.XLOOKUP(A81,'corop info'!$A$2:$A$41,'corop info'!$C$2:$C$41)</f>
        <v>2683</v>
      </c>
      <c r="E81" s="22">
        <v>80</v>
      </c>
      <c r="F81" s="102">
        <v>675.87</v>
      </c>
      <c r="G81" s="104">
        <f t="shared" si="1"/>
        <v>8110.4400000000005</v>
      </c>
    </row>
    <row r="82" spans="1:7" x14ac:dyDescent="0.25">
      <c r="A82" s="19">
        <v>13</v>
      </c>
      <c r="B82" s="20" t="s">
        <v>697</v>
      </c>
      <c r="C82" s="21">
        <f>_xlfn.XLOOKUP(A82,'corop info'!$A$2:$A$41,'corop info'!$C$2:$C$41)</f>
        <v>2683</v>
      </c>
      <c r="E82" s="22">
        <v>81</v>
      </c>
      <c r="F82" s="102">
        <v>680.86</v>
      </c>
      <c r="G82" s="104">
        <f t="shared" si="1"/>
        <v>8170.32</v>
      </c>
    </row>
    <row r="83" spans="1:7" x14ac:dyDescent="0.25">
      <c r="A83" s="19">
        <v>13</v>
      </c>
      <c r="B83" s="20" t="s">
        <v>698</v>
      </c>
      <c r="C83" s="21">
        <f>_xlfn.XLOOKUP(A83,'corop info'!$A$2:$A$41,'corop info'!$C$2:$C$41)</f>
        <v>2683</v>
      </c>
      <c r="E83" s="22">
        <v>82</v>
      </c>
      <c r="F83" s="102">
        <v>685.81</v>
      </c>
      <c r="G83" s="104">
        <f t="shared" si="1"/>
        <v>8229.7199999999993</v>
      </c>
    </row>
    <row r="84" spans="1:7" x14ac:dyDescent="0.25">
      <c r="A84" s="19">
        <v>14</v>
      </c>
      <c r="B84" s="20" t="s">
        <v>699</v>
      </c>
      <c r="C84" s="21">
        <f>_xlfn.XLOOKUP(A84,'corop info'!$A$2:$A$41,'corop info'!$C$2:$C$41)</f>
        <v>1996</v>
      </c>
      <c r="E84" s="22">
        <v>83</v>
      </c>
      <c r="F84" s="102">
        <v>690.77</v>
      </c>
      <c r="G84" s="104">
        <f t="shared" si="1"/>
        <v>8289.24</v>
      </c>
    </row>
    <row r="85" spans="1:7" x14ac:dyDescent="0.25">
      <c r="A85" s="19">
        <v>14</v>
      </c>
      <c r="B85" s="20" t="s">
        <v>700</v>
      </c>
      <c r="C85" s="21">
        <f>_xlfn.XLOOKUP(A85,'corop info'!$A$2:$A$41,'corop info'!$C$2:$C$41)</f>
        <v>1996</v>
      </c>
      <c r="E85" s="22">
        <v>84</v>
      </c>
      <c r="F85" s="102">
        <v>695.81</v>
      </c>
      <c r="G85" s="104">
        <f t="shared" si="1"/>
        <v>8349.7199999999993</v>
      </c>
    </row>
    <row r="86" spans="1:7" x14ac:dyDescent="0.25">
      <c r="A86" s="19">
        <v>14</v>
      </c>
      <c r="B86" s="20" t="s">
        <v>701</v>
      </c>
      <c r="C86" s="21">
        <f>_xlfn.XLOOKUP(A86,'corop info'!$A$2:$A$41,'corop info'!$C$2:$C$41)</f>
        <v>1996</v>
      </c>
      <c r="E86" s="22">
        <v>85</v>
      </c>
      <c r="F86" s="102">
        <v>700.7</v>
      </c>
      <c r="G86" s="104">
        <f t="shared" si="1"/>
        <v>8408.4000000000015</v>
      </c>
    </row>
    <row r="87" spans="1:7" x14ac:dyDescent="0.25">
      <c r="A87" s="19">
        <v>14</v>
      </c>
      <c r="B87" s="20" t="s">
        <v>702</v>
      </c>
      <c r="C87" s="21">
        <f>_xlfn.XLOOKUP(A87,'corop info'!$A$2:$A$41,'corop info'!$C$2:$C$41)</f>
        <v>1996</v>
      </c>
      <c r="E87" s="22">
        <v>86</v>
      </c>
      <c r="F87" s="102">
        <v>705.72</v>
      </c>
      <c r="G87" s="104">
        <f t="shared" si="1"/>
        <v>8468.64</v>
      </c>
    </row>
    <row r="88" spans="1:7" x14ac:dyDescent="0.25">
      <c r="A88" s="19">
        <v>14</v>
      </c>
      <c r="B88" s="20" t="s">
        <v>703</v>
      </c>
      <c r="C88" s="21">
        <f>_xlfn.XLOOKUP(A88,'corop info'!$A$2:$A$41,'corop info'!$C$2:$C$41)</f>
        <v>1996</v>
      </c>
      <c r="E88" s="22">
        <v>87</v>
      </c>
      <c r="F88" s="102">
        <v>710.64</v>
      </c>
      <c r="G88" s="104">
        <f t="shared" si="1"/>
        <v>8527.68</v>
      </c>
    </row>
    <row r="89" spans="1:7" x14ac:dyDescent="0.25">
      <c r="A89" s="19">
        <v>14</v>
      </c>
      <c r="B89" s="20" t="s">
        <v>704</v>
      </c>
      <c r="C89" s="21">
        <f>_xlfn.XLOOKUP(A89,'corop info'!$A$2:$A$41,'corop info'!$C$2:$C$41)</f>
        <v>1996</v>
      </c>
      <c r="E89" s="22">
        <v>88</v>
      </c>
      <c r="F89" s="102">
        <v>715.66</v>
      </c>
      <c r="G89" s="104">
        <f t="shared" si="1"/>
        <v>8587.92</v>
      </c>
    </row>
    <row r="90" spans="1:7" x14ac:dyDescent="0.25">
      <c r="A90" s="19">
        <v>14</v>
      </c>
      <c r="B90" s="20" t="s">
        <v>705</v>
      </c>
      <c r="C90" s="21">
        <f>_xlfn.XLOOKUP(A90,'corop info'!$A$2:$A$41,'corop info'!$C$2:$C$41)</f>
        <v>1996</v>
      </c>
      <c r="E90" s="22">
        <v>89</v>
      </c>
      <c r="F90" s="102">
        <v>720.66</v>
      </c>
      <c r="G90" s="104">
        <f t="shared" si="1"/>
        <v>8647.92</v>
      </c>
    </row>
    <row r="91" spans="1:7" x14ac:dyDescent="0.25">
      <c r="A91" s="19">
        <v>14</v>
      </c>
      <c r="B91" s="20" t="s">
        <v>706</v>
      </c>
      <c r="C91" s="21">
        <f>_xlfn.XLOOKUP(A91,'corop info'!$A$2:$A$41,'corop info'!$C$2:$C$41)</f>
        <v>1996</v>
      </c>
      <c r="E91" s="22">
        <v>90</v>
      </c>
      <c r="F91" s="102">
        <v>725.6</v>
      </c>
      <c r="G91" s="104">
        <f t="shared" si="1"/>
        <v>8707.2000000000007</v>
      </c>
    </row>
    <row r="92" spans="1:7" x14ac:dyDescent="0.25">
      <c r="A92" s="19">
        <v>14</v>
      </c>
      <c r="B92" s="20" t="s">
        <v>707</v>
      </c>
      <c r="C92" s="21">
        <f>_xlfn.XLOOKUP(A92,'corop info'!$A$2:$A$41,'corop info'!$C$2:$C$41)</f>
        <v>1996</v>
      </c>
      <c r="E92" s="22">
        <v>91</v>
      </c>
      <c r="F92" s="102">
        <v>730.57</v>
      </c>
      <c r="G92" s="104">
        <f t="shared" si="1"/>
        <v>8766.84</v>
      </c>
    </row>
    <row r="93" spans="1:7" x14ac:dyDescent="0.25">
      <c r="A93" s="19">
        <v>14</v>
      </c>
      <c r="B93" s="20" t="s">
        <v>708</v>
      </c>
      <c r="C93" s="21">
        <f>_xlfn.XLOOKUP(A93,'corop info'!$A$2:$A$41,'corop info'!$C$2:$C$41)</f>
        <v>1996</v>
      </c>
      <c r="E93" s="22">
        <v>92</v>
      </c>
      <c r="F93" s="102">
        <v>735.55</v>
      </c>
      <c r="G93" s="104">
        <f t="shared" si="1"/>
        <v>8826.5999999999985</v>
      </c>
    </row>
    <row r="94" spans="1:7" x14ac:dyDescent="0.25">
      <c r="A94" s="19">
        <v>14</v>
      </c>
      <c r="B94" s="20" t="s">
        <v>709</v>
      </c>
      <c r="C94" s="21">
        <f>_xlfn.XLOOKUP(A94,'corop info'!$A$2:$A$41,'corop info'!$C$2:$C$41)</f>
        <v>1996</v>
      </c>
      <c r="E94" s="22">
        <v>93</v>
      </c>
      <c r="F94" s="102">
        <v>740.52</v>
      </c>
      <c r="G94" s="104">
        <f t="shared" si="1"/>
        <v>8886.24</v>
      </c>
    </row>
    <row r="95" spans="1:7" x14ac:dyDescent="0.25">
      <c r="A95" s="19">
        <v>15</v>
      </c>
      <c r="B95" s="20" t="s">
        <v>710</v>
      </c>
      <c r="C95" s="21">
        <f>_xlfn.XLOOKUP(A95,'corop info'!$A$2:$A$41,'corop info'!$C$2:$C$41)</f>
        <v>2458</v>
      </c>
      <c r="E95" s="22">
        <v>94</v>
      </c>
      <c r="F95" s="102">
        <v>745.47</v>
      </c>
      <c r="G95" s="104">
        <f t="shared" si="1"/>
        <v>8945.64</v>
      </c>
    </row>
    <row r="96" spans="1:7" x14ac:dyDescent="0.25">
      <c r="A96" s="19">
        <v>15</v>
      </c>
      <c r="B96" s="20" t="s">
        <v>711</v>
      </c>
      <c r="C96" s="21">
        <f>_xlfn.XLOOKUP(A96,'corop info'!$A$2:$A$41,'corop info'!$C$2:$C$41)</f>
        <v>2458</v>
      </c>
      <c r="E96" s="22">
        <v>95</v>
      </c>
      <c r="F96" s="102">
        <v>750.46</v>
      </c>
      <c r="G96" s="104">
        <f t="shared" si="1"/>
        <v>9005.52</v>
      </c>
    </row>
    <row r="97" spans="1:7" x14ac:dyDescent="0.25">
      <c r="A97" s="19">
        <v>15</v>
      </c>
      <c r="B97" s="20" t="s">
        <v>712</v>
      </c>
      <c r="C97" s="21">
        <f>_xlfn.XLOOKUP(A97,'corop info'!$A$2:$A$41,'corop info'!$C$2:$C$41)</f>
        <v>2458</v>
      </c>
      <c r="E97" s="22">
        <v>96</v>
      </c>
      <c r="F97" s="102">
        <v>755.45</v>
      </c>
      <c r="G97" s="104">
        <f t="shared" si="1"/>
        <v>9065.4000000000015</v>
      </c>
    </row>
    <row r="98" spans="1:7" x14ac:dyDescent="0.25">
      <c r="A98" s="19">
        <v>15</v>
      </c>
      <c r="B98" s="20" t="s">
        <v>713</v>
      </c>
      <c r="C98" s="21">
        <f>_xlfn.XLOOKUP(A98,'corop info'!$A$2:$A$41,'corop info'!$C$2:$C$41)</f>
        <v>2458</v>
      </c>
      <c r="E98" s="22">
        <v>97</v>
      </c>
      <c r="F98" s="102">
        <v>760.45</v>
      </c>
      <c r="G98" s="104">
        <f t="shared" si="1"/>
        <v>9125.4000000000015</v>
      </c>
    </row>
    <row r="99" spans="1:7" x14ac:dyDescent="0.25">
      <c r="A99" s="19">
        <v>15</v>
      </c>
      <c r="B99" s="20" t="s">
        <v>714</v>
      </c>
      <c r="C99" s="21">
        <f>_xlfn.XLOOKUP(A99,'corop info'!$A$2:$A$41,'corop info'!$C$2:$C$41)</f>
        <v>2458</v>
      </c>
      <c r="E99" s="22">
        <v>98</v>
      </c>
      <c r="F99" s="102">
        <v>765.42</v>
      </c>
      <c r="G99" s="104">
        <f t="shared" si="1"/>
        <v>9185.0399999999991</v>
      </c>
    </row>
    <row r="100" spans="1:7" x14ac:dyDescent="0.25">
      <c r="A100" s="19">
        <v>15</v>
      </c>
      <c r="B100" s="20" t="s">
        <v>715</v>
      </c>
      <c r="C100" s="21">
        <f>_xlfn.XLOOKUP(A100,'corop info'!$A$2:$A$41,'corop info'!$C$2:$C$41)</f>
        <v>2458</v>
      </c>
      <c r="E100" s="22">
        <v>99</v>
      </c>
      <c r="F100" s="102">
        <v>770.39</v>
      </c>
      <c r="G100" s="104">
        <f t="shared" si="1"/>
        <v>9244.68</v>
      </c>
    </row>
    <row r="101" spans="1:7" x14ac:dyDescent="0.25">
      <c r="A101" s="19">
        <v>15</v>
      </c>
      <c r="B101" s="20" t="s">
        <v>716</v>
      </c>
      <c r="C101" s="21">
        <f>_xlfn.XLOOKUP(A101,'corop info'!$A$2:$A$41,'corop info'!$C$2:$C$41)</f>
        <v>2458</v>
      </c>
      <c r="E101" s="22">
        <v>100</v>
      </c>
      <c r="F101" s="102">
        <v>775.4</v>
      </c>
      <c r="G101" s="104">
        <f t="shared" si="1"/>
        <v>9304.7999999999993</v>
      </c>
    </row>
    <row r="102" spans="1:7" x14ac:dyDescent="0.25">
      <c r="A102" s="19">
        <v>15</v>
      </c>
      <c r="B102" s="20" t="s">
        <v>717</v>
      </c>
      <c r="C102" s="21">
        <f>_xlfn.XLOOKUP(A102,'corop info'!$A$2:$A$41,'corop info'!$C$2:$C$41)</f>
        <v>2458</v>
      </c>
      <c r="E102" s="22">
        <v>101</v>
      </c>
      <c r="F102" s="102">
        <v>780.3</v>
      </c>
      <c r="G102" s="104">
        <f t="shared" si="1"/>
        <v>9363.5999999999985</v>
      </c>
    </row>
    <row r="103" spans="1:7" x14ac:dyDescent="0.25">
      <c r="A103" s="19">
        <v>15</v>
      </c>
      <c r="B103" s="20" t="s">
        <v>718</v>
      </c>
      <c r="C103" s="21">
        <f>_xlfn.XLOOKUP(A103,'corop info'!$A$2:$A$41,'corop info'!$C$2:$C$41)</f>
        <v>2458</v>
      </c>
      <c r="E103" s="22">
        <v>102</v>
      </c>
      <c r="F103" s="102">
        <v>785.32</v>
      </c>
      <c r="G103" s="104">
        <f t="shared" si="1"/>
        <v>9423.84</v>
      </c>
    </row>
    <row r="104" spans="1:7" x14ac:dyDescent="0.25">
      <c r="A104" s="19">
        <v>15</v>
      </c>
      <c r="B104" s="20" t="s">
        <v>171</v>
      </c>
      <c r="C104" s="21">
        <f>_xlfn.XLOOKUP(A104,'corop info'!$A$2:$A$41,'corop info'!$C$2:$C$41)</f>
        <v>2458</v>
      </c>
      <c r="E104" s="22">
        <v>103</v>
      </c>
      <c r="F104" s="102">
        <v>790.27</v>
      </c>
      <c r="G104" s="104">
        <f t="shared" si="1"/>
        <v>9483.24</v>
      </c>
    </row>
    <row r="105" spans="1:7" x14ac:dyDescent="0.25">
      <c r="A105" s="19">
        <v>15</v>
      </c>
      <c r="B105" s="20" t="s">
        <v>719</v>
      </c>
      <c r="C105" s="21">
        <f>_xlfn.XLOOKUP(A105,'corop info'!$A$2:$A$41,'corop info'!$C$2:$C$41)</f>
        <v>2458</v>
      </c>
      <c r="E105" s="22">
        <v>104</v>
      </c>
      <c r="F105" s="102">
        <v>795.23</v>
      </c>
      <c r="G105" s="104">
        <f t="shared" si="1"/>
        <v>9542.76</v>
      </c>
    </row>
    <row r="106" spans="1:7" x14ac:dyDescent="0.25">
      <c r="A106" s="19">
        <v>15</v>
      </c>
      <c r="B106" s="20" t="s">
        <v>720</v>
      </c>
      <c r="C106" s="21">
        <f>_xlfn.XLOOKUP(A106,'corop info'!$A$2:$A$41,'corop info'!$C$2:$C$41)</f>
        <v>2458</v>
      </c>
      <c r="E106" s="22">
        <v>105</v>
      </c>
      <c r="F106" s="102">
        <v>800.2</v>
      </c>
      <c r="G106" s="104">
        <f t="shared" si="1"/>
        <v>9602.4000000000015</v>
      </c>
    </row>
    <row r="107" spans="1:7" x14ac:dyDescent="0.25">
      <c r="A107" s="19">
        <v>15</v>
      </c>
      <c r="B107" s="20" t="s">
        <v>721</v>
      </c>
      <c r="C107" s="21">
        <f>_xlfn.XLOOKUP(A107,'corop info'!$A$2:$A$41,'corop info'!$C$2:$C$41)</f>
        <v>2458</v>
      </c>
      <c r="E107" s="22">
        <v>106</v>
      </c>
      <c r="F107" s="102">
        <v>805.19</v>
      </c>
      <c r="G107" s="104">
        <f t="shared" si="1"/>
        <v>9662.2800000000007</v>
      </c>
    </row>
    <row r="108" spans="1:7" x14ac:dyDescent="0.25">
      <c r="A108" s="19">
        <v>15</v>
      </c>
      <c r="B108" s="20" t="s">
        <v>722</v>
      </c>
      <c r="C108" s="21">
        <f>_xlfn.XLOOKUP(A108,'corop info'!$A$2:$A$41,'corop info'!$C$2:$C$41)</f>
        <v>2458</v>
      </c>
      <c r="E108" s="22">
        <v>107</v>
      </c>
      <c r="F108" s="102">
        <v>810.14</v>
      </c>
      <c r="G108" s="104">
        <f t="shared" si="1"/>
        <v>9721.68</v>
      </c>
    </row>
    <row r="109" spans="1:7" x14ac:dyDescent="0.25">
      <c r="A109" s="19">
        <v>15</v>
      </c>
      <c r="B109" s="20" t="s">
        <v>723</v>
      </c>
      <c r="C109" s="21">
        <f>_xlfn.XLOOKUP(A109,'corop info'!$A$2:$A$41,'corop info'!$C$2:$C$41)</f>
        <v>2458</v>
      </c>
      <c r="E109" s="22">
        <v>108</v>
      </c>
      <c r="F109" s="102">
        <v>815.18</v>
      </c>
      <c r="G109" s="104">
        <f t="shared" si="1"/>
        <v>9782.16</v>
      </c>
    </row>
    <row r="110" spans="1:7" x14ac:dyDescent="0.25">
      <c r="A110" s="19">
        <v>15</v>
      </c>
      <c r="B110" s="20" t="s">
        <v>724</v>
      </c>
      <c r="C110" s="21">
        <f>_xlfn.XLOOKUP(A110,'corop info'!$A$2:$A$41,'corop info'!$C$2:$C$41)</f>
        <v>2458</v>
      </c>
      <c r="E110" s="22">
        <v>109</v>
      </c>
      <c r="F110" s="102">
        <v>820.08</v>
      </c>
      <c r="G110" s="104">
        <f t="shared" si="1"/>
        <v>9840.9600000000009</v>
      </c>
    </row>
    <row r="111" spans="1:7" x14ac:dyDescent="0.25">
      <c r="A111" s="19">
        <v>16</v>
      </c>
      <c r="B111" s="20" t="s">
        <v>725</v>
      </c>
      <c r="C111" s="21">
        <f>_xlfn.XLOOKUP(A111,'corop info'!$A$2:$A$41,'corop info'!$C$2:$C$41)</f>
        <v>2324</v>
      </c>
      <c r="E111" s="22">
        <v>110</v>
      </c>
      <c r="F111" s="102">
        <v>825.14</v>
      </c>
      <c r="G111" s="104">
        <f t="shared" si="1"/>
        <v>9901.68</v>
      </c>
    </row>
    <row r="112" spans="1:7" x14ac:dyDescent="0.25">
      <c r="A112" s="19">
        <v>16</v>
      </c>
      <c r="B112" s="20" t="s">
        <v>726</v>
      </c>
      <c r="C112" s="21">
        <f>_xlfn.XLOOKUP(A112,'corop info'!$A$2:$A$41,'corop info'!$C$2:$C$41)</f>
        <v>2324</v>
      </c>
      <c r="E112" s="22">
        <v>111</v>
      </c>
      <c r="F112" s="102">
        <v>830.05</v>
      </c>
      <c r="G112" s="104">
        <f t="shared" si="1"/>
        <v>9960.5999999999985</v>
      </c>
    </row>
    <row r="113" spans="1:7" x14ac:dyDescent="0.25">
      <c r="A113" s="19">
        <v>16</v>
      </c>
      <c r="B113" s="20" t="s">
        <v>727</v>
      </c>
      <c r="C113" s="21">
        <f>_xlfn.XLOOKUP(A113,'corop info'!$A$2:$A$41,'corop info'!$C$2:$C$41)</f>
        <v>2324</v>
      </c>
      <c r="E113" s="22">
        <v>112</v>
      </c>
      <c r="F113" s="102">
        <v>835.03</v>
      </c>
      <c r="G113" s="104">
        <f t="shared" si="1"/>
        <v>10020.36</v>
      </c>
    </row>
    <row r="114" spans="1:7" x14ac:dyDescent="0.25">
      <c r="A114" s="19">
        <v>16</v>
      </c>
      <c r="B114" s="20" t="s">
        <v>728</v>
      </c>
      <c r="C114" s="21">
        <f>_xlfn.XLOOKUP(A114,'corop info'!$A$2:$A$41,'corop info'!$C$2:$C$41)</f>
        <v>2324</v>
      </c>
      <c r="E114" s="22">
        <v>113</v>
      </c>
      <c r="F114" s="102">
        <v>840.01</v>
      </c>
      <c r="G114" s="104">
        <f t="shared" si="1"/>
        <v>10080.119999999999</v>
      </c>
    </row>
    <row r="115" spans="1:7" x14ac:dyDescent="0.25">
      <c r="A115" s="19">
        <v>16</v>
      </c>
      <c r="B115" s="20" t="s">
        <v>338</v>
      </c>
      <c r="C115" s="21">
        <f>_xlfn.XLOOKUP(A115,'corop info'!$A$2:$A$41,'corop info'!$C$2:$C$41)</f>
        <v>2324</v>
      </c>
      <c r="E115" s="22">
        <v>114</v>
      </c>
      <c r="F115" s="102">
        <v>844.95</v>
      </c>
      <c r="G115" s="104">
        <f t="shared" si="1"/>
        <v>10139.400000000001</v>
      </c>
    </row>
    <row r="116" spans="1:7" x14ac:dyDescent="0.25">
      <c r="A116" s="19">
        <v>16</v>
      </c>
      <c r="B116" s="20" t="s">
        <v>729</v>
      </c>
      <c r="C116" s="21">
        <f>_xlfn.XLOOKUP(A116,'corop info'!$A$2:$A$41,'corop info'!$C$2:$C$41)</f>
        <v>2324</v>
      </c>
      <c r="E116" s="22">
        <v>115</v>
      </c>
      <c r="F116" s="102">
        <v>849.96</v>
      </c>
      <c r="G116" s="104">
        <f t="shared" si="1"/>
        <v>10199.52</v>
      </c>
    </row>
    <row r="117" spans="1:7" x14ac:dyDescent="0.25">
      <c r="A117" s="19">
        <v>16</v>
      </c>
      <c r="B117" s="20" t="s">
        <v>730</v>
      </c>
      <c r="C117" s="21">
        <f>_xlfn.XLOOKUP(A117,'corop info'!$A$2:$A$41,'corop info'!$C$2:$C$41)</f>
        <v>2324</v>
      </c>
      <c r="E117" s="22">
        <v>116</v>
      </c>
      <c r="F117" s="102">
        <v>854.95</v>
      </c>
      <c r="G117" s="104">
        <f t="shared" si="1"/>
        <v>10259.400000000001</v>
      </c>
    </row>
    <row r="118" spans="1:7" x14ac:dyDescent="0.25">
      <c r="A118" s="19">
        <v>16</v>
      </c>
      <c r="B118" s="20" t="s">
        <v>731</v>
      </c>
      <c r="C118" s="21">
        <f>_xlfn.XLOOKUP(A118,'corop info'!$A$2:$A$41,'corop info'!$C$2:$C$41)</f>
        <v>2324</v>
      </c>
      <c r="E118" s="22">
        <v>117</v>
      </c>
      <c r="F118" s="102">
        <v>859.86</v>
      </c>
      <c r="G118" s="104">
        <f t="shared" si="1"/>
        <v>10318.32</v>
      </c>
    </row>
    <row r="119" spans="1:7" x14ac:dyDescent="0.25">
      <c r="A119" s="19">
        <v>16</v>
      </c>
      <c r="B119" s="20" t="s">
        <v>732</v>
      </c>
      <c r="C119" s="21">
        <f>_xlfn.XLOOKUP(A119,'corop info'!$A$2:$A$41,'corop info'!$C$2:$C$41)</f>
        <v>2324</v>
      </c>
      <c r="E119" s="22">
        <v>118</v>
      </c>
      <c r="F119" s="102">
        <v>864.88</v>
      </c>
      <c r="G119" s="104">
        <f t="shared" si="1"/>
        <v>10378.56</v>
      </c>
    </row>
    <row r="120" spans="1:7" x14ac:dyDescent="0.25">
      <c r="A120" s="19">
        <v>17</v>
      </c>
      <c r="B120" s="20" t="s">
        <v>131</v>
      </c>
      <c r="C120" s="21">
        <f>_xlfn.XLOOKUP(A120,'corop info'!$A$2:$A$41,'corop info'!$C$2:$C$41)</f>
        <v>3351</v>
      </c>
      <c r="E120" s="22">
        <v>119</v>
      </c>
      <c r="F120" s="102">
        <v>869.83</v>
      </c>
      <c r="G120" s="104">
        <f t="shared" si="1"/>
        <v>10437.960000000001</v>
      </c>
    </row>
    <row r="121" spans="1:7" x14ac:dyDescent="0.25">
      <c r="A121" s="19">
        <v>17</v>
      </c>
      <c r="B121" s="20" t="s">
        <v>733</v>
      </c>
      <c r="C121" s="21">
        <f>_xlfn.XLOOKUP(A121,'corop info'!$A$2:$A$41,'corop info'!$C$2:$C$41)</f>
        <v>3351</v>
      </c>
      <c r="E121" s="22">
        <v>120</v>
      </c>
      <c r="F121" s="102">
        <v>874.79</v>
      </c>
      <c r="G121" s="104">
        <f t="shared" si="1"/>
        <v>10497.48</v>
      </c>
    </row>
    <row r="122" spans="1:7" x14ac:dyDescent="0.25">
      <c r="A122" s="19">
        <v>17</v>
      </c>
      <c r="B122" s="20" t="s">
        <v>734</v>
      </c>
      <c r="C122" s="21">
        <f>_xlfn.XLOOKUP(A122,'corop info'!$A$2:$A$41,'corop info'!$C$2:$C$41)</f>
        <v>3351</v>
      </c>
      <c r="E122" s="22">
        <v>121</v>
      </c>
      <c r="F122" s="102">
        <v>879.83</v>
      </c>
      <c r="G122" s="104">
        <f t="shared" si="1"/>
        <v>10557.960000000001</v>
      </c>
    </row>
    <row r="123" spans="1:7" x14ac:dyDescent="0.25">
      <c r="A123" s="19">
        <v>17</v>
      </c>
      <c r="B123" s="20" t="s">
        <v>735</v>
      </c>
      <c r="C123" s="21">
        <f>_xlfn.XLOOKUP(A123,'corop info'!$A$2:$A$41,'corop info'!$C$2:$C$41)</f>
        <v>3351</v>
      </c>
      <c r="E123" s="22">
        <v>122</v>
      </c>
      <c r="F123" s="102">
        <v>884.8</v>
      </c>
      <c r="G123" s="104">
        <f t="shared" si="1"/>
        <v>10617.599999999999</v>
      </c>
    </row>
    <row r="124" spans="1:7" x14ac:dyDescent="0.25">
      <c r="A124" s="19">
        <v>17</v>
      </c>
      <c r="B124" s="20" t="s">
        <v>736</v>
      </c>
      <c r="C124" s="21">
        <f>_xlfn.XLOOKUP(A124,'corop info'!$A$2:$A$41,'corop info'!$C$2:$C$41)</f>
        <v>3351</v>
      </c>
      <c r="E124" s="22">
        <v>123</v>
      </c>
      <c r="F124" s="102">
        <v>889.78</v>
      </c>
      <c r="G124" s="104">
        <f t="shared" si="1"/>
        <v>10677.36</v>
      </c>
    </row>
    <row r="125" spans="1:7" x14ac:dyDescent="0.25">
      <c r="A125" s="19">
        <v>17</v>
      </c>
      <c r="B125" s="20" t="s">
        <v>737</v>
      </c>
      <c r="C125" s="21">
        <f>_xlfn.XLOOKUP(A125,'corop info'!$A$2:$A$41,'corop info'!$C$2:$C$41)</f>
        <v>3351</v>
      </c>
      <c r="E125" s="22">
        <v>124</v>
      </c>
      <c r="F125" s="102">
        <v>894.75</v>
      </c>
      <c r="G125" s="104">
        <f t="shared" si="1"/>
        <v>10737</v>
      </c>
    </row>
    <row r="126" spans="1:7" x14ac:dyDescent="0.25">
      <c r="A126" s="19">
        <v>17</v>
      </c>
      <c r="B126" s="20" t="s">
        <v>738</v>
      </c>
      <c r="C126" s="21">
        <f>_xlfn.XLOOKUP(A126,'corop info'!$A$2:$A$41,'corop info'!$C$2:$C$41)</f>
        <v>3351</v>
      </c>
      <c r="E126" s="22">
        <v>125</v>
      </c>
      <c r="F126" s="102">
        <v>899.73</v>
      </c>
      <c r="G126" s="104">
        <f t="shared" si="1"/>
        <v>10796.76</v>
      </c>
    </row>
    <row r="127" spans="1:7" x14ac:dyDescent="0.25">
      <c r="A127" s="19">
        <v>17</v>
      </c>
      <c r="B127" s="20" t="s">
        <v>739</v>
      </c>
      <c r="C127" s="21">
        <f>_xlfn.XLOOKUP(A127,'corop info'!$A$2:$A$41,'corop info'!$C$2:$C$41)</f>
        <v>3351</v>
      </c>
      <c r="E127" s="22">
        <v>126</v>
      </c>
      <c r="F127" s="102">
        <v>904.71</v>
      </c>
      <c r="G127" s="104">
        <f t="shared" si="1"/>
        <v>10856.52</v>
      </c>
    </row>
    <row r="128" spans="1:7" x14ac:dyDescent="0.25">
      <c r="A128" s="19">
        <v>17</v>
      </c>
      <c r="B128" s="20" t="s">
        <v>740</v>
      </c>
      <c r="C128" s="21">
        <f>_xlfn.XLOOKUP(A128,'corop info'!$A$2:$A$41,'corop info'!$C$2:$C$41)</f>
        <v>3351</v>
      </c>
      <c r="E128" s="22">
        <v>127</v>
      </c>
      <c r="F128" s="102">
        <v>909.63</v>
      </c>
      <c r="G128" s="104">
        <f t="shared" si="1"/>
        <v>10915.56</v>
      </c>
    </row>
    <row r="129" spans="1:7" x14ac:dyDescent="0.25">
      <c r="A129" s="19">
        <v>17</v>
      </c>
      <c r="B129" s="20" t="s">
        <v>741</v>
      </c>
      <c r="C129" s="21">
        <f>_xlfn.XLOOKUP(A129,'corop info'!$A$2:$A$41,'corop info'!$C$2:$C$41)</f>
        <v>3351</v>
      </c>
      <c r="E129" s="22">
        <v>128</v>
      </c>
      <c r="F129" s="102">
        <v>914.65</v>
      </c>
      <c r="G129" s="104">
        <f t="shared" si="1"/>
        <v>10975.8</v>
      </c>
    </row>
    <row r="130" spans="1:7" x14ac:dyDescent="0.25">
      <c r="A130" s="19">
        <v>17</v>
      </c>
      <c r="B130" s="20" t="s">
        <v>742</v>
      </c>
      <c r="C130" s="21">
        <f>_xlfn.XLOOKUP(A130,'corop info'!$A$2:$A$41,'corop info'!$C$2:$C$41)</f>
        <v>3351</v>
      </c>
      <c r="E130" s="22">
        <v>129</v>
      </c>
      <c r="F130" s="102">
        <v>919.63</v>
      </c>
      <c r="G130" s="104">
        <f t="shared" ref="G130:G193" si="2">12*F130</f>
        <v>11035.56</v>
      </c>
    </row>
    <row r="131" spans="1:7" x14ac:dyDescent="0.25">
      <c r="A131" s="19">
        <v>17</v>
      </c>
      <c r="B131" s="20" t="s">
        <v>743</v>
      </c>
      <c r="C131" s="21">
        <f>_xlfn.XLOOKUP(A131,'corop info'!$A$2:$A$41,'corop info'!$C$2:$C$41)</f>
        <v>3351</v>
      </c>
      <c r="E131" s="22">
        <v>130</v>
      </c>
      <c r="F131" s="102">
        <v>924.64</v>
      </c>
      <c r="G131" s="104">
        <f t="shared" si="2"/>
        <v>11095.68</v>
      </c>
    </row>
    <row r="132" spans="1:7" x14ac:dyDescent="0.25">
      <c r="A132" s="19">
        <v>17</v>
      </c>
      <c r="B132" s="20" t="s">
        <v>744</v>
      </c>
      <c r="C132" s="21">
        <f>_xlfn.XLOOKUP(A132,'corop info'!$A$2:$A$41,'corop info'!$C$2:$C$41)</f>
        <v>3351</v>
      </c>
      <c r="E132" s="22">
        <v>131</v>
      </c>
      <c r="F132" s="102">
        <v>929.57</v>
      </c>
      <c r="G132" s="104">
        <f t="shared" si="2"/>
        <v>11154.84</v>
      </c>
    </row>
    <row r="133" spans="1:7" x14ac:dyDescent="0.25">
      <c r="A133" s="19">
        <v>17</v>
      </c>
      <c r="B133" s="20" t="s">
        <v>745</v>
      </c>
      <c r="C133" s="21">
        <f>_xlfn.XLOOKUP(A133,'corop info'!$A$2:$A$41,'corop info'!$C$2:$C$41)</f>
        <v>3351</v>
      </c>
      <c r="E133" s="22">
        <v>132</v>
      </c>
      <c r="F133" s="102">
        <v>934.57</v>
      </c>
      <c r="G133" s="104">
        <f t="shared" si="2"/>
        <v>11214.84</v>
      </c>
    </row>
    <row r="134" spans="1:7" x14ac:dyDescent="0.25">
      <c r="A134" s="19">
        <v>17</v>
      </c>
      <c r="B134" s="20" t="s">
        <v>746</v>
      </c>
      <c r="C134" s="21">
        <f>_xlfn.XLOOKUP(A134,'corop info'!$A$2:$A$41,'corop info'!$C$2:$C$41)</f>
        <v>3351</v>
      </c>
      <c r="E134" s="22">
        <v>133</v>
      </c>
      <c r="F134" s="102">
        <v>939.52</v>
      </c>
      <c r="G134" s="104">
        <f t="shared" si="2"/>
        <v>11274.24</v>
      </c>
    </row>
    <row r="135" spans="1:7" x14ac:dyDescent="0.25">
      <c r="A135" s="19">
        <v>17</v>
      </c>
      <c r="B135" s="20" t="s">
        <v>747</v>
      </c>
      <c r="C135" s="21">
        <f>_xlfn.XLOOKUP(A135,'corop info'!$A$2:$A$41,'corop info'!$C$2:$C$41)</f>
        <v>3351</v>
      </c>
      <c r="E135" s="22">
        <v>134</v>
      </c>
      <c r="F135" s="102">
        <v>944.42</v>
      </c>
      <c r="G135" s="104">
        <f t="shared" si="2"/>
        <v>11333.039999999999</v>
      </c>
    </row>
    <row r="136" spans="1:7" x14ac:dyDescent="0.25">
      <c r="A136" s="19">
        <v>17</v>
      </c>
      <c r="B136" s="20" t="s">
        <v>748</v>
      </c>
      <c r="C136" s="21">
        <f>_xlfn.XLOOKUP(A136,'corop info'!$A$2:$A$41,'corop info'!$C$2:$C$41)</f>
        <v>3351</v>
      </c>
      <c r="E136" s="22">
        <v>135</v>
      </c>
      <c r="F136" s="102">
        <v>949.44</v>
      </c>
      <c r="G136" s="104">
        <f t="shared" si="2"/>
        <v>11393.28</v>
      </c>
    </row>
    <row r="137" spans="1:7" x14ac:dyDescent="0.25">
      <c r="A137" s="19">
        <v>17</v>
      </c>
      <c r="B137" s="20" t="s">
        <v>749</v>
      </c>
      <c r="C137" s="21">
        <f>_xlfn.XLOOKUP(A137,'corop info'!$A$2:$A$41,'corop info'!$C$2:$C$41)</f>
        <v>3351</v>
      </c>
      <c r="E137" s="22">
        <v>136</v>
      </c>
      <c r="F137" s="102">
        <v>954.42</v>
      </c>
      <c r="G137" s="104">
        <f t="shared" si="2"/>
        <v>11453.039999999999</v>
      </c>
    </row>
    <row r="138" spans="1:7" x14ac:dyDescent="0.25">
      <c r="A138" s="19">
        <v>17</v>
      </c>
      <c r="B138" s="20" t="s">
        <v>131</v>
      </c>
      <c r="C138" s="21">
        <f>_xlfn.XLOOKUP(A138,'corop info'!$A$2:$A$41,'corop info'!$C$2:$C$41)</f>
        <v>3351</v>
      </c>
      <c r="E138" s="22">
        <v>137</v>
      </c>
      <c r="F138" s="102">
        <v>959.42</v>
      </c>
      <c r="G138" s="104">
        <f t="shared" si="2"/>
        <v>11513.039999999999</v>
      </c>
    </row>
    <row r="139" spans="1:7" x14ac:dyDescent="0.25">
      <c r="A139" s="19">
        <v>17</v>
      </c>
      <c r="B139" s="20" t="s">
        <v>750</v>
      </c>
      <c r="C139" s="21">
        <f>_xlfn.XLOOKUP(A139,'corop info'!$A$2:$A$41,'corop info'!$C$2:$C$41)</f>
        <v>3351</v>
      </c>
      <c r="E139" s="22">
        <v>138</v>
      </c>
      <c r="F139" s="102">
        <v>964.37</v>
      </c>
      <c r="G139" s="104">
        <f t="shared" si="2"/>
        <v>11572.44</v>
      </c>
    </row>
    <row r="140" spans="1:7" x14ac:dyDescent="0.25">
      <c r="A140" s="19">
        <v>17</v>
      </c>
      <c r="B140" s="20" t="s">
        <v>751</v>
      </c>
      <c r="C140" s="21">
        <f>_xlfn.XLOOKUP(A140,'corop info'!$A$2:$A$41,'corop info'!$C$2:$C$41)</f>
        <v>3351</v>
      </c>
      <c r="E140" s="22">
        <v>139</v>
      </c>
      <c r="F140" s="102">
        <v>969.34</v>
      </c>
      <c r="G140" s="104">
        <f t="shared" si="2"/>
        <v>11632.08</v>
      </c>
    </row>
    <row r="141" spans="1:7" x14ac:dyDescent="0.25">
      <c r="A141" s="19">
        <v>17</v>
      </c>
      <c r="B141" s="20" t="s">
        <v>752</v>
      </c>
      <c r="C141" s="21">
        <f>_xlfn.XLOOKUP(A141,'corop info'!$A$2:$A$41,'corop info'!$C$2:$C$41)</f>
        <v>3351</v>
      </c>
      <c r="E141" s="22">
        <v>140</v>
      </c>
      <c r="F141" s="102">
        <v>974.34</v>
      </c>
      <c r="G141" s="104">
        <f t="shared" si="2"/>
        <v>11692.08</v>
      </c>
    </row>
    <row r="142" spans="1:7" x14ac:dyDescent="0.25">
      <c r="A142" s="19">
        <v>17</v>
      </c>
      <c r="B142" s="20" t="s">
        <v>172</v>
      </c>
      <c r="C142" s="21">
        <f>_xlfn.XLOOKUP(A142,'corop info'!$A$2:$A$41,'corop info'!$C$2:$C$41)</f>
        <v>3351</v>
      </c>
      <c r="E142" s="22">
        <v>141</v>
      </c>
      <c r="F142" s="102">
        <v>979.28</v>
      </c>
      <c r="G142" s="104">
        <f t="shared" si="2"/>
        <v>11751.36</v>
      </c>
    </row>
    <row r="143" spans="1:7" x14ac:dyDescent="0.25">
      <c r="A143" s="19">
        <v>17</v>
      </c>
      <c r="B143" s="20" t="s">
        <v>753</v>
      </c>
      <c r="C143" s="21">
        <f>_xlfn.XLOOKUP(A143,'corop info'!$A$2:$A$41,'corop info'!$C$2:$C$41)</f>
        <v>3351</v>
      </c>
      <c r="E143" s="22">
        <v>142</v>
      </c>
      <c r="F143" s="102">
        <v>984.23</v>
      </c>
      <c r="G143" s="104">
        <f t="shared" si="2"/>
        <v>11810.76</v>
      </c>
    </row>
    <row r="144" spans="1:7" x14ac:dyDescent="0.25">
      <c r="A144" s="19">
        <v>17</v>
      </c>
      <c r="B144" s="20" t="s">
        <v>754</v>
      </c>
      <c r="C144" s="21">
        <f>_xlfn.XLOOKUP(A144,'corop info'!$A$2:$A$41,'corop info'!$C$2:$C$41)</f>
        <v>3351</v>
      </c>
      <c r="E144" s="22">
        <v>143</v>
      </c>
      <c r="F144" s="102">
        <v>989.27</v>
      </c>
      <c r="G144" s="104">
        <f t="shared" si="2"/>
        <v>11871.24</v>
      </c>
    </row>
    <row r="145" spans="1:7" x14ac:dyDescent="0.25">
      <c r="A145" s="19">
        <v>17</v>
      </c>
      <c r="B145" s="20" t="s">
        <v>755</v>
      </c>
      <c r="C145" s="21">
        <f>_xlfn.XLOOKUP(A145,'corop info'!$A$2:$A$41,'corop info'!$C$2:$C$41)</f>
        <v>3351</v>
      </c>
      <c r="E145" s="22">
        <v>144</v>
      </c>
      <c r="F145" s="102">
        <v>994.23</v>
      </c>
      <c r="G145" s="104">
        <f t="shared" si="2"/>
        <v>11930.76</v>
      </c>
    </row>
    <row r="146" spans="1:7" x14ac:dyDescent="0.25">
      <c r="A146" s="19">
        <v>17</v>
      </c>
      <c r="B146" s="20" t="s">
        <v>756</v>
      </c>
      <c r="C146" s="21">
        <f>_xlfn.XLOOKUP(A146,'corop info'!$A$2:$A$41,'corop info'!$C$2:$C$41)</f>
        <v>3351</v>
      </c>
      <c r="E146" s="22">
        <v>145</v>
      </c>
      <c r="F146" s="102">
        <v>999.2</v>
      </c>
      <c r="G146" s="104">
        <f t="shared" si="2"/>
        <v>11990.400000000001</v>
      </c>
    </row>
    <row r="147" spans="1:7" x14ac:dyDescent="0.25">
      <c r="A147" s="19">
        <v>18</v>
      </c>
      <c r="B147" s="20" t="s">
        <v>757</v>
      </c>
      <c r="C147" s="21">
        <f>_xlfn.XLOOKUP(A147,'corop info'!$A$2:$A$41,'corop info'!$C$2:$C$41)</f>
        <v>2241</v>
      </c>
      <c r="E147" s="22">
        <v>146</v>
      </c>
      <c r="F147" s="102">
        <v>1004.19</v>
      </c>
      <c r="G147" s="104">
        <f t="shared" si="2"/>
        <v>12050.28</v>
      </c>
    </row>
    <row r="148" spans="1:7" x14ac:dyDescent="0.25">
      <c r="A148" s="19">
        <v>18</v>
      </c>
      <c r="B148" s="20" t="s">
        <v>758</v>
      </c>
      <c r="C148" s="21">
        <f>_xlfn.XLOOKUP(A148,'corop info'!$A$2:$A$41,'corop info'!$C$2:$C$41)</f>
        <v>2241</v>
      </c>
      <c r="E148" s="22">
        <v>147</v>
      </c>
      <c r="F148" s="102">
        <v>1009.14</v>
      </c>
      <c r="G148" s="104">
        <f t="shared" si="2"/>
        <v>12109.68</v>
      </c>
    </row>
    <row r="149" spans="1:7" x14ac:dyDescent="0.25">
      <c r="A149" s="19">
        <v>18</v>
      </c>
      <c r="B149" s="20" t="s">
        <v>759</v>
      </c>
      <c r="C149" s="21">
        <f>_xlfn.XLOOKUP(A149,'corop info'!$A$2:$A$41,'corop info'!$C$2:$C$41)</f>
        <v>2241</v>
      </c>
      <c r="E149" s="22">
        <v>148</v>
      </c>
      <c r="F149" s="102">
        <v>1014.14</v>
      </c>
      <c r="G149" s="104">
        <f t="shared" si="2"/>
        <v>12169.68</v>
      </c>
    </row>
    <row r="150" spans="1:7" x14ac:dyDescent="0.25">
      <c r="A150" s="19">
        <v>18</v>
      </c>
      <c r="B150" s="20" t="s">
        <v>760</v>
      </c>
      <c r="C150" s="21">
        <f>_xlfn.XLOOKUP(A150,'corop info'!$A$2:$A$41,'corop info'!$C$2:$C$41)</f>
        <v>2241</v>
      </c>
      <c r="E150" s="22">
        <v>149</v>
      </c>
      <c r="F150" s="102">
        <v>1019.12</v>
      </c>
      <c r="G150" s="104">
        <f t="shared" si="2"/>
        <v>12229.44</v>
      </c>
    </row>
    <row r="151" spans="1:7" x14ac:dyDescent="0.25">
      <c r="A151" s="19">
        <v>18</v>
      </c>
      <c r="B151" s="20" t="s">
        <v>761</v>
      </c>
      <c r="C151" s="21">
        <f>_xlfn.XLOOKUP(A151,'corop info'!$A$2:$A$41,'corop info'!$C$2:$C$41)</f>
        <v>2241</v>
      </c>
      <c r="E151" s="22">
        <v>150</v>
      </c>
      <c r="F151" s="102">
        <v>1024.0899999999999</v>
      </c>
      <c r="G151" s="104">
        <f t="shared" si="2"/>
        <v>12289.079999999998</v>
      </c>
    </row>
    <row r="152" spans="1:7" x14ac:dyDescent="0.25">
      <c r="A152" s="19">
        <v>18</v>
      </c>
      <c r="B152" s="20" t="s">
        <v>762</v>
      </c>
      <c r="C152" s="21">
        <f>_xlfn.XLOOKUP(A152,'corop info'!$A$2:$A$41,'corop info'!$C$2:$C$41)</f>
        <v>2241</v>
      </c>
      <c r="E152" s="22">
        <v>151</v>
      </c>
      <c r="F152" s="102">
        <v>1029.0899999999999</v>
      </c>
      <c r="G152" s="104">
        <f t="shared" si="2"/>
        <v>12349.079999999998</v>
      </c>
    </row>
    <row r="153" spans="1:7" x14ac:dyDescent="0.25">
      <c r="A153" s="19">
        <v>18</v>
      </c>
      <c r="B153" s="20" t="s">
        <v>763</v>
      </c>
      <c r="C153" s="21">
        <f>_xlfn.XLOOKUP(A153,'corop info'!$A$2:$A$41,'corop info'!$C$2:$C$41)</f>
        <v>2241</v>
      </c>
      <c r="E153" s="22">
        <v>152</v>
      </c>
      <c r="F153" s="102">
        <v>1034.05</v>
      </c>
      <c r="G153" s="104">
        <f t="shared" si="2"/>
        <v>12408.599999999999</v>
      </c>
    </row>
    <row r="154" spans="1:7" x14ac:dyDescent="0.25">
      <c r="A154" s="19">
        <v>18</v>
      </c>
      <c r="B154" s="20" t="s">
        <v>764</v>
      </c>
      <c r="C154" s="21">
        <f>_xlfn.XLOOKUP(A154,'corop info'!$A$2:$A$41,'corop info'!$C$2:$C$41)</f>
        <v>2241</v>
      </c>
      <c r="E154" s="22">
        <v>153</v>
      </c>
      <c r="F154" s="102">
        <v>1039.01</v>
      </c>
      <c r="G154" s="104">
        <f t="shared" si="2"/>
        <v>12468.119999999999</v>
      </c>
    </row>
    <row r="155" spans="1:7" x14ac:dyDescent="0.25">
      <c r="A155" s="19">
        <v>18</v>
      </c>
      <c r="B155" s="20" t="s">
        <v>765</v>
      </c>
      <c r="C155" s="21">
        <f>_xlfn.XLOOKUP(A155,'corop info'!$A$2:$A$41,'corop info'!$C$2:$C$41)</f>
        <v>2241</v>
      </c>
      <c r="E155" s="22">
        <v>154</v>
      </c>
      <c r="F155" s="102">
        <v>1043.93</v>
      </c>
      <c r="G155" s="104">
        <f t="shared" si="2"/>
        <v>12527.16</v>
      </c>
    </row>
    <row r="156" spans="1:7" x14ac:dyDescent="0.25">
      <c r="A156" s="19">
        <v>18</v>
      </c>
      <c r="B156" s="20" t="s">
        <v>766</v>
      </c>
      <c r="C156" s="21">
        <f>_xlfn.XLOOKUP(A156,'corop info'!$A$2:$A$41,'corop info'!$C$2:$C$41)</f>
        <v>2241</v>
      </c>
      <c r="E156" s="22">
        <v>155</v>
      </c>
      <c r="F156" s="102">
        <v>1048.94</v>
      </c>
      <c r="G156" s="104">
        <f t="shared" si="2"/>
        <v>12587.28</v>
      </c>
    </row>
    <row r="157" spans="1:7" x14ac:dyDescent="0.25">
      <c r="A157" s="19">
        <v>18</v>
      </c>
      <c r="B157" s="20" t="s">
        <v>767</v>
      </c>
      <c r="C157" s="21">
        <f>_xlfn.XLOOKUP(A157,'corop info'!$A$2:$A$41,'corop info'!$C$2:$C$41)</f>
        <v>2241</v>
      </c>
      <c r="E157" s="22">
        <v>156</v>
      </c>
      <c r="F157" s="102">
        <v>1053.8699999999999</v>
      </c>
      <c r="G157" s="104">
        <f t="shared" si="2"/>
        <v>12646.439999999999</v>
      </c>
    </row>
    <row r="158" spans="1:7" x14ac:dyDescent="0.25">
      <c r="A158" s="19">
        <v>19</v>
      </c>
      <c r="B158" s="20" t="s">
        <v>768</v>
      </c>
      <c r="C158" s="21">
        <f>_xlfn.XLOOKUP(A158,'corop info'!$A$2:$A$41,'corop info'!$C$2:$C$41)</f>
        <v>2891</v>
      </c>
      <c r="E158" s="22">
        <v>157</v>
      </c>
      <c r="F158" s="102">
        <v>1058.9100000000001</v>
      </c>
      <c r="G158" s="104">
        <f t="shared" si="2"/>
        <v>12706.920000000002</v>
      </c>
    </row>
    <row r="159" spans="1:7" x14ac:dyDescent="0.25">
      <c r="A159" s="19">
        <v>19</v>
      </c>
      <c r="B159" s="20" t="s">
        <v>769</v>
      </c>
      <c r="C159" s="21">
        <f>_xlfn.XLOOKUP(A159,'corop info'!$A$2:$A$41,'corop info'!$C$2:$C$41)</f>
        <v>2891</v>
      </c>
      <c r="E159" s="22">
        <v>158</v>
      </c>
      <c r="F159" s="102">
        <v>1063.8399999999999</v>
      </c>
      <c r="G159" s="104">
        <f t="shared" si="2"/>
        <v>12766.079999999998</v>
      </c>
    </row>
    <row r="160" spans="1:7" x14ac:dyDescent="0.25">
      <c r="A160" s="19">
        <v>19</v>
      </c>
      <c r="B160" s="20" t="s">
        <v>770</v>
      </c>
      <c r="C160" s="21">
        <f>_xlfn.XLOOKUP(A160,'corop info'!$A$2:$A$41,'corop info'!$C$2:$C$41)</f>
        <v>2891</v>
      </c>
      <c r="E160" s="22">
        <v>159</v>
      </c>
      <c r="F160" s="102">
        <v>1068.8800000000001</v>
      </c>
      <c r="G160" s="104">
        <f t="shared" si="2"/>
        <v>12826.560000000001</v>
      </c>
    </row>
    <row r="161" spans="1:7" x14ac:dyDescent="0.25">
      <c r="A161" s="19">
        <v>19</v>
      </c>
      <c r="B161" s="20" t="s">
        <v>771</v>
      </c>
      <c r="C161" s="21">
        <f>_xlfn.XLOOKUP(A161,'corop info'!$A$2:$A$41,'corop info'!$C$2:$C$41)</f>
        <v>2891</v>
      </c>
      <c r="E161" s="22">
        <v>160</v>
      </c>
      <c r="F161" s="102">
        <v>1073.82</v>
      </c>
      <c r="G161" s="104">
        <f t="shared" si="2"/>
        <v>12885.84</v>
      </c>
    </row>
    <row r="162" spans="1:7" x14ac:dyDescent="0.25">
      <c r="A162" s="19">
        <v>20</v>
      </c>
      <c r="B162" s="20" t="s">
        <v>772</v>
      </c>
      <c r="C162" s="21">
        <f>_xlfn.XLOOKUP(A162,'corop info'!$A$2:$A$41,'corop info'!$C$2:$C$41)</f>
        <v>3138</v>
      </c>
      <c r="E162" s="22">
        <v>161</v>
      </c>
      <c r="F162" s="102">
        <v>1078.76</v>
      </c>
      <c r="G162" s="104">
        <f t="shared" si="2"/>
        <v>12945.119999999999</v>
      </c>
    </row>
    <row r="163" spans="1:7" x14ac:dyDescent="0.25">
      <c r="A163" s="19">
        <v>20</v>
      </c>
      <c r="B163" s="20" t="s">
        <v>773</v>
      </c>
      <c r="C163" s="21">
        <f>_xlfn.XLOOKUP(A163,'corop info'!$A$2:$A$41,'corop info'!$C$2:$C$41)</f>
        <v>3138</v>
      </c>
      <c r="E163" s="22">
        <v>162</v>
      </c>
      <c r="F163" s="102">
        <v>1083.81</v>
      </c>
      <c r="G163" s="104">
        <f t="shared" si="2"/>
        <v>13005.72</v>
      </c>
    </row>
    <row r="164" spans="1:7" x14ac:dyDescent="0.25">
      <c r="A164" s="19">
        <v>20</v>
      </c>
      <c r="B164" s="20" t="s">
        <v>774</v>
      </c>
      <c r="C164" s="21">
        <f>_xlfn.XLOOKUP(A164,'corop info'!$A$2:$A$41,'corop info'!$C$2:$C$41)</f>
        <v>3138</v>
      </c>
      <c r="E164" s="22">
        <v>163</v>
      </c>
      <c r="F164" s="102">
        <v>1088.69</v>
      </c>
      <c r="G164" s="104">
        <f t="shared" si="2"/>
        <v>13064.28</v>
      </c>
    </row>
    <row r="165" spans="1:7" x14ac:dyDescent="0.25">
      <c r="A165" s="19">
        <v>20</v>
      </c>
      <c r="B165" s="20" t="s">
        <v>775</v>
      </c>
      <c r="C165" s="21">
        <f>_xlfn.XLOOKUP(A165,'corop info'!$A$2:$A$41,'corop info'!$C$2:$C$41)</f>
        <v>3138</v>
      </c>
      <c r="E165" s="22">
        <v>164</v>
      </c>
      <c r="F165" s="102">
        <v>1093.73</v>
      </c>
      <c r="G165" s="104">
        <f t="shared" si="2"/>
        <v>13124.76</v>
      </c>
    </row>
    <row r="166" spans="1:7" x14ac:dyDescent="0.25">
      <c r="A166" s="19">
        <v>20</v>
      </c>
      <c r="B166" s="20" t="s">
        <v>776</v>
      </c>
      <c r="C166" s="21">
        <f>_xlfn.XLOOKUP(A166,'corop info'!$A$2:$A$41,'corop info'!$C$2:$C$41)</f>
        <v>3138</v>
      </c>
      <c r="E166" s="22">
        <v>165</v>
      </c>
      <c r="F166" s="102">
        <v>1098.69</v>
      </c>
      <c r="G166" s="104">
        <f t="shared" si="2"/>
        <v>13184.28</v>
      </c>
    </row>
    <row r="167" spans="1:7" x14ac:dyDescent="0.25">
      <c r="A167" s="19">
        <v>21</v>
      </c>
      <c r="B167" s="20" t="s">
        <v>777</v>
      </c>
      <c r="C167" s="21">
        <f>_xlfn.XLOOKUP(A167,'corop info'!$A$2:$A$41,'corop info'!$C$2:$C$41)</f>
        <v>4252</v>
      </c>
      <c r="E167" s="22">
        <v>166</v>
      </c>
      <c r="F167" s="102">
        <v>1103.67</v>
      </c>
      <c r="G167" s="104">
        <f t="shared" si="2"/>
        <v>13244.04</v>
      </c>
    </row>
    <row r="168" spans="1:7" x14ac:dyDescent="0.25">
      <c r="A168" s="19">
        <v>21</v>
      </c>
      <c r="B168" s="20" t="s">
        <v>778</v>
      </c>
      <c r="C168" s="21">
        <f>_xlfn.XLOOKUP(A168,'corop info'!$A$2:$A$41,'corop info'!$C$2:$C$41)</f>
        <v>4252</v>
      </c>
      <c r="E168" s="22">
        <v>167</v>
      </c>
      <c r="F168" s="102">
        <v>1108.6400000000001</v>
      </c>
      <c r="G168" s="104">
        <f t="shared" si="2"/>
        <v>13303.68</v>
      </c>
    </row>
    <row r="169" spans="1:7" x14ac:dyDescent="0.25">
      <c r="A169" s="19">
        <v>21</v>
      </c>
      <c r="B169" s="20" t="s">
        <v>779</v>
      </c>
      <c r="C169" s="21">
        <f>_xlfn.XLOOKUP(A169,'corop info'!$A$2:$A$41,'corop info'!$C$2:$C$41)</f>
        <v>4252</v>
      </c>
      <c r="E169" s="22">
        <v>168</v>
      </c>
      <c r="F169" s="102">
        <v>1113.6099999999999</v>
      </c>
      <c r="G169" s="104">
        <f t="shared" si="2"/>
        <v>13363.32</v>
      </c>
    </row>
    <row r="170" spans="1:7" x14ac:dyDescent="0.25">
      <c r="A170" s="19">
        <v>21</v>
      </c>
      <c r="B170" s="20" t="s">
        <v>780</v>
      </c>
      <c r="C170" s="21">
        <f>_xlfn.XLOOKUP(A170,'corop info'!$A$2:$A$41,'corop info'!$C$2:$C$41)</f>
        <v>4252</v>
      </c>
      <c r="E170" s="22">
        <v>169</v>
      </c>
      <c r="F170" s="102">
        <v>1118.57</v>
      </c>
      <c r="G170" s="104">
        <f t="shared" si="2"/>
        <v>13422.84</v>
      </c>
    </row>
    <row r="171" spans="1:7" x14ac:dyDescent="0.25">
      <c r="A171" s="19">
        <v>22</v>
      </c>
      <c r="B171" s="20" t="s">
        <v>781</v>
      </c>
      <c r="C171" s="21">
        <f>_xlfn.XLOOKUP(A171,'corop info'!$A$2:$A$41,'corop info'!$C$2:$C$41)</f>
        <v>3029</v>
      </c>
      <c r="E171" s="22">
        <v>170</v>
      </c>
      <c r="F171" s="102">
        <v>1123.54</v>
      </c>
      <c r="G171" s="104">
        <f t="shared" si="2"/>
        <v>13482.48</v>
      </c>
    </row>
    <row r="172" spans="1:7" x14ac:dyDescent="0.25">
      <c r="A172" s="19">
        <v>22</v>
      </c>
      <c r="B172" s="20" t="s">
        <v>782</v>
      </c>
      <c r="C172" s="21">
        <f>_xlfn.XLOOKUP(A172,'corop info'!$A$2:$A$41,'corop info'!$C$2:$C$41)</f>
        <v>3029</v>
      </c>
      <c r="E172" s="22">
        <v>171</v>
      </c>
      <c r="F172" s="102">
        <v>1128.53</v>
      </c>
      <c r="G172" s="104">
        <f t="shared" si="2"/>
        <v>13542.36</v>
      </c>
    </row>
    <row r="173" spans="1:7" x14ac:dyDescent="0.25">
      <c r="A173" s="19">
        <v>23</v>
      </c>
      <c r="B173" s="20" t="s">
        <v>783</v>
      </c>
      <c r="C173" s="21">
        <f>_xlfn.XLOOKUP(A173,'corop info'!$A$2:$A$41,'corop info'!$C$2:$C$41)</f>
        <v>4699</v>
      </c>
      <c r="E173" s="22">
        <v>172</v>
      </c>
      <c r="F173" s="102">
        <v>1133.51</v>
      </c>
      <c r="G173" s="104">
        <f t="shared" si="2"/>
        <v>13602.119999999999</v>
      </c>
    </row>
    <row r="174" spans="1:7" x14ac:dyDescent="0.25">
      <c r="A174" s="19">
        <v>23</v>
      </c>
      <c r="B174" s="20" t="s">
        <v>784</v>
      </c>
      <c r="C174" s="21">
        <f>_xlfn.XLOOKUP(A174,'corop info'!$A$2:$A$41,'corop info'!$C$2:$C$41)</f>
        <v>4699</v>
      </c>
      <c r="E174" s="22">
        <v>173</v>
      </c>
      <c r="F174" s="102">
        <v>1138.48</v>
      </c>
      <c r="G174" s="104">
        <f t="shared" si="2"/>
        <v>13661.76</v>
      </c>
    </row>
    <row r="175" spans="1:7" x14ac:dyDescent="0.25">
      <c r="A175" s="19">
        <v>23</v>
      </c>
      <c r="B175" s="20" t="s">
        <v>785</v>
      </c>
      <c r="C175" s="21">
        <f>_xlfn.XLOOKUP(A175,'corop info'!$A$2:$A$41,'corop info'!$C$2:$C$41)</f>
        <v>4699</v>
      </c>
      <c r="E175" s="22">
        <v>174</v>
      </c>
      <c r="F175" s="102">
        <v>1143.43</v>
      </c>
      <c r="G175" s="104">
        <f t="shared" si="2"/>
        <v>13721.16</v>
      </c>
    </row>
    <row r="176" spans="1:7" x14ac:dyDescent="0.25">
      <c r="A176" s="19">
        <v>23</v>
      </c>
      <c r="B176" s="20" t="s">
        <v>786</v>
      </c>
      <c r="C176" s="21">
        <f>_xlfn.XLOOKUP(A176,'corop info'!$A$2:$A$41,'corop info'!$C$2:$C$41)</f>
        <v>4699</v>
      </c>
      <c r="E176" s="22">
        <v>175</v>
      </c>
      <c r="F176" s="102">
        <v>1148.47</v>
      </c>
      <c r="G176" s="104">
        <f t="shared" si="2"/>
        <v>13781.64</v>
      </c>
    </row>
    <row r="177" spans="1:7" x14ac:dyDescent="0.25">
      <c r="A177" s="19">
        <v>23</v>
      </c>
      <c r="B177" s="20" t="s">
        <v>787</v>
      </c>
      <c r="C177" s="21">
        <f>_xlfn.XLOOKUP(A177,'corop info'!$A$2:$A$41,'corop info'!$C$2:$C$41)</f>
        <v>4699</v>
      </c>
      <c r="E177" s="22">
        <v>176</v>
      </c>
      <c r="F177" s="102">
        <v>1153.3699999999999</v>
      </c>
      <c r="G177" s="104">
        <f t="shared" si="2"/>
        <v>13840.439999999999</v>
      </c>
    </row>
    <row r="178" spans="1:7" x14ac:dyDescent="0.25">
      <c r="A178" s="19">
        <v>23</v>
      </c>
      <c r="B178" s="20" t="s">
        <v>788</v>
      </c>
      <c r="C178" s="21">
        <f>_xlfn.XLOOKUP(A178,'corop info'!$A$2:$A$41,'corop info'!$C$2:$C$41)</f>
        <v>4699</v>
      </c>
      <c r="E178" s="22">
        <v>177</v>
      </c>
      <c r="F178" s="102">
        <v>1158.3800000000001</v>
      </c>
      <c r="G178" s="104">
        <f t="shared" si="2"/>
        <v>13900.560000000001</v>
      </c>
    </row>
    <row r="179" spans="1:7" x14ac:dyDescent="0.25">
      <c r="A179" s="19">
        <v>23</v>
      </c>
      <c r="B179" s="20" t="s">
        <v>789</v>
      </c>
      <c r="C179" s="21">
        <f>_xlfn.XLOOKUP(A179,'corop info'!$A$2:$A$41,'corop info'!$C$2:$C$41)</f>
        <v>4699</v>
      </c>
      <c r="E179" s="22">
        <v>178</v>
      </c>
      <c r="F179" s="102">
        <v>1163.3499999999999</v>
      </c>
      <c r="G179" s="104">
        <f t="shared" si="2"/>
        <v>13960.199999999999</v>
      </c>
    </row>
    <row r="180" spans="1:7" x14ac:dyDescent="0.25">
      <c r="A180" s="19">
        <v>23</v>
      </c>
      <c r="B180" s="20" t="s">
        <v>790</v>
      </c>
      <c r="C180" s="21">
        <f>_xlfn.XLOOKUP(A180,'corop info'!$A$2:$A$41,'corop info'!$C$2:$C$41)</f>
        <v>4699</v>
      </c>
      <c r="E180" s="22">
        <v>179</v>
      </c>
      <c r="F180" s="102">
        <v>1168.32</v>
      </c>
      <c r="G180" s="104">
        <f t="shared" si="2"/>
        <v>14019.84</v>
      </c>
    </row>
    <row r="181" spans="1:7" x14ac:dyDescent="0.25">
      <c r="A181" s="19">
        <v>23</v>
      </c>
      <c r="B181" s="20" t="s">
        <v>791</v>
      </c>
      <c r="C181" s="21">
        <f>_xlfn.XLOOKUP(A181,'corop info'!$A$2:$A$41,'corop info'!$C$2:$C$41)</f>
        <v>4699</v>
      </c>
      <c r="E181" s="22">
        <v>180</v>
      </c>
      <c r="F181" s="102">
        <v>1173.26</v>
      </c>
      <c r="G181" s="104">
        <f t="shared" si="2"/>
        <v>14079.119999999999</v>
      </c>
    </row>
    <row r="182" spans="1:7" x14ac:dyDescent="0.25">
      <c r="A182" s="19">
        <v>23</v>
      </c>
      <c r="B182" s="20" t="s">
        <v>792</v>
      </c>
      <c r="C182" s="21">
        <f>_xlfn.XLOOKUP(A182,'corop info'!$A$2:$A$41,'corop info'!$C$2:$C$41)</f>
        <v>4699</v>
      </c>
      <c r="E182" s="22">
        <v>181</v>
      </c>
      <c r="F182" s="102">
        <v>1178.23</v>
      </c>
      <c r="G182" s="104">
        <f t="shared" si="2"/>
        <v>14138.76</v>
      </c>
    </row>
    <row r="183" spans="1:7" x14ac:dyDescent="0.25">
      <c r="A183" s="19">
        <v>23</v>
      </c>
      <c r="B183" s="20" t="s">
        <v>793</v>
      </c>
      <c r="C183" s="21">
        <f>_xlfn.XLOOKUP(A183,'corop info'!$A$2:$A$41,'corop info'!$C$2:$C$41)</f>
        <v>4699</v>
      </c>
      <c r="E183" s="22">
        <v>182</v>
      </c>
      <c r="F183" s="102">
        <v>1183.22</v>
      </c>
      <c r="G183" s="104">
        <f t="shared" si="2"/>
        <v>14198.64</v>
      </c>
    </row>
    <row r="184" spans="1:7" x14ac:dyDescent="0.25">
      <c r="A184" s="19">
        <v>23</v>
      </c>
      <c r="B184" s="20" t="s">
        <v>794</v>
      </c>
      <c r="C184" s="21">
        <f>_xlfn.XLOOKUP(A184,'corop info'!$A$2:$A$41,'corop info'!$C$2:$C$41)</f>
        <v>4699</v>
      </c>
      <c r="E184" s="22">
        <v>183</v>
      </c>
      <c r="F184" s="102">
        <v>1188.2</v>
      </c>
      <c r="G184" s="104">
        <f t="shared" si="2"/>
        <v>14258.400000000001</v>
      </c>
    </row>
    <row r="185" spans="1:7" x14ac:dyDescent="0.25">
      <c r="A185" s="19">
        <v>23</v>
      </c>
      <c r="B185" s="20" t="s">
        <v>795</v>
      </c>
      <c r="C185" s="21">
        <f>_xlfn.XLOOKUP(A185,'corop info'!$A$2:$A$41,'corop info'!$C$2:$C$41)</f>
        <v>4699</v>
      </c>
      <c r="E185" s="22">
        <v>184</v>
      </c>
      <c r="F185" s="102">
        <v>1193.2</v>
      </c>
      <c r="G185" s="104">
        <f t="shared" si="2"/>
        <v>14318.400000000001</v>
      </c>
    </row>
    <row r="186" spans="1:7" x14ac:dyDescent="0.25">
      <c r="A186" s="19">
        <v>24</v>
      </c>
      <c r="B186" s="20" t="s">
        <v>796</v>
      </c>
      <c r="C186" s="21">
        <f>_xlfn.XLOOKUP(A186,'corop info'!$A$2:$A$41,'corop info'!$C$2:$C$41)</f>
        <v>3917</v>
      </c>
      <c r="E186" s="22">
        <v>185</v>
      </c>
      <c r="F186" s="102">
        <v>1198.17</v>
      </c>
      <c r="G186" s="104">
        <f t="shared" si="2"/>
        <v>14378.04</v>
      </c>
    </row>
    <row r="187" spans="1:7" x14ac:dyDescent="0.25">
      <c r="A187" s="19">
        <v>24</v>
      </c>
      <c r="B187" s="20" t="s">
        <v>797</v>
      </c>
      <c r="C187" s="21">
        <f>_xlfn.XLOOKUP(A187,'corop info'!$A$2:$A$41,'corop info'!$C$2:$C$41)</f>
        <v>3917</v>
      </c>
      <c r="E187" s="22">
        <v>186</v>
      </c>
      <c r="F187" s="102">
        <v>1203.17</v>
      </c>
      <c r="G187" s="104">
        <f t="shared" si="2"/>
        <v>14438.04</v>
      </c>
    </row>
    <row r="188" spans="1:7" x14ac:dyDescent="0.25">
      <c r="A188" s="19">
        <v>24</v>
      </c>
      <c r="B188" s="20" t="s">
        <v>798</v>
      </c>
      <c r="C188" s="21">
        <f>_xlfn.XLOOKUP(A188,'corop info'!$A$2:$A$41,'corop info'!$C$2:$C$41)</f>
        <v>3917</v>
      </c>
      <c r="E188" s="22">
        <v>187</v>
      </c>
      <c r="F188" s="102">
        <v>1208.1099999999999</v>
      </c>
      <c r="G188" s="104">
        <f t="shared" si="2"/>
        <v>14497.32</v>
      </c>
    </row>
    <row r="189" spans="1:7" x14ac:dyDescent="0.25">
      <c r="A189" s="19">
        <v>24</v>
      </c>
      <c r="B189" s="20" t="s">
        <v>799</v>
      </c>
      <c r="C189" s="21">
        <f>_xlfn.XLOOKUP(A189,'corop info'!$A$2:$A$41,'corop info'!$C$2:$C$41)</f>
        <v>3917</v>
      </c>
      <c r="E189" s="22">
        <v>188</v>
      </c>
      <c r="F189" s="102">
        <v>1213.1099999999999</v>
      </c>
      <c r="G189" s="104">
        <f t="shared" si="2"/>
        <v>14557.32</v>
      </c>
    </row>
    <row r="190" spans="1:7" x14ac:dyDescent="0.25">
      <c r="A190" s="19">
        <v>24</v>
      </c>
      <c r="B190" s="20" t="s">
        <v>800</v>
      </c>
      <c r="C190" s="21">
        <f>_xlfn.XLOOKUP(A190,'corop info'!$A$2:$A$41,'corop info'!$C$2:$C$41)</f>
        <v>3917</v>
      </c>
      <c r="E190" s="22">
        <v>189</v>
      </c>
      <c r="F190" s="102">
        <v>1218.08</v>
      </c>
      <c r="G190" s="104">
        <f t="shared" si="2"/>
        <v>14616.96</v>
      </c>
    </row>
    <row r="191" spans="1:7" x14ac:dyDescent="0.25">
      <c r="A191" s="19">
        <v>24</v>
      </c>
      <c r="B191" s="20" t="s">
        <v>801</v>
      </c>
      <c r="C191" s="21">
        <f>_xlfn.XLOOKUP(A191,'corop info'!$A$2:$A$41,'corop info'!$C$2:$C$41)</f>
        <v>3917</v>
      </c>
      <c r="E191" s="22">
        <v>190</v>
      </c>
      <c r="F191" s="102">
        <v>1223.02</v>
      </c>
      <c r="G191" s="104">
        <f t="shared" si="2"/>
        <v>14676.24</v>
      </c>
    </row>
    <row r="192" spans="1:7" x14ac:dyDescent="0.25">
      <c r="A192" s="19">
        <v>24</v>
      </c>
      <c r="B192" s="20" t="s">
        <v>802</v>
      </c>
      <c r="C192" s="21">
        <f>_xlfn.XLOOKUP(A192,'corop info'!$A$2:$A$41,'corop info'!$C$2:$C$41)</f>
        <v>3917</v>
      </c>
      <c r="E192" s="22">
        <v>191</v>
      </c>
      <c r="F192" s="102">
        <v>1228.03</v>
      </c>
      <c r="G192" s="104">
        <f t="shared" si="2"/>
        <v>14736.36</v>
      </c>
    </row>
    <row r="193" spans="1:7" x14ac:dyDescent="0.25">
      <c r="A193" s="19">
        <v>25</v>
      </c>
      <c r="B193" s="20" t="s">
        <v>803</v>
      </c>
      <c r="C193" s="21">
        <f>_xlfn.XLOOKUP(A193,'corop info'!$A$2:$A$41,'corop info'!$C$2:$C$41)</f>
        <v>3481</v>
      </c>
      <c r="E193" s="22">
        <v>192</v>
      </c>
      <c r="F193" s="102">
        <v>1233.02</v>
      </c>
      <c r="G193" s="104">
        <f t="shared" si="2"/>
        <v>14796.24</v>
      </c>
    </row>
    <row r="194" spans="1:7" x14ac:dyDescent="0.25">
      <c r="A194" s="19">
        <v>25</v>
      </c>
      <c r="B194" s="20" t="s">
        <v>804</v>
      </c>
      <c r="C194" s="21">
        <f>_xlfn.XLOOKUP(A194,'corop info'!$A$2:$A$41,'corop info'!$C$2:$C$41)</f>
        <v>3481</v>
      </c>
      <c r="E194" s="22">
        <v>193</v>
      </c>
      <c r="F194" s="102">
        <v>1238.01</v>
      </c>
      <c r="G194" s="104">
        <f t="shared" ref="G194:G251" si="3">12*F194</f>
        <v>14856.119999999999</v>
      </c>
    </row>
    <row r="195" spans="1:7" x14ac:dyDescent="0.25">
      <c r="A195" s="19">
        <v>25</v>
      </c>
      <c r="B195" s="20" t="s">
        <v>805</v>
      </c>
      <c r="C195" s="21">
        <f>_xlfn.XLOOKUP(A195,'corop info'!$A$2:$A$41,'corop info'!$C$2:$C$41)</f>
        <v>3481</v>
      </c>
      <c r="E195" s="22">
        <v>194</v>
      </c>
      <c r="F195" s="102">
        <v>1242.95</v>
      </c>
      <c r="G195" s="104">
        <f t="shared" si="3"/>
        <v>14915.400000000001</v>
      </c>
    </row>
    <row r="196" spans="1:7" x14ac:dyDescent="0.25">
      <c r="A196" s="19">
        <v>25</v>
      </c>
      <c r="B196" s="20" t="s">
        <v>806</v>
      </c>
      <c r="C196" s="21">
        <f>_xlfn.XLOOKUP(A196,'corop info'!$A$2:$A$41,'corop info'!$C$2:$C$41)</f>
        <v>3481</v>
      </c>
      <c r="E196" s="22">
        <v>195</v>
      </c>
      <c r="F196" s="102">
        <v>1247.93</v>
      </c>
      <c r="G196" s="104">
        <f t="shared" si="3"/>
        <v>14975.16</v>
      </c>
    </row>
    <row r="197" spans="1:7" x14ac:dyDescent="0.25">
      <c r="A197" s="19">
        <v>25</v>
      </c>
      <c r="B197" s="20" t="s">
        <v>807</v>
      </c>
      <c r="C197" s="21">
        <f>_xlfn.XLOOKUP(A197,'corop info'!$A$2:$A$41,'corop info'!$C$2:$C$41)</f>
        <v>3481</v>
      </c>
      <c r="E197" s="22">
        <v>196</v>
      </c>
      <c r="F197" s="102">
        <v>1252.8599999999999</v>
      </c>
      <c r="G197" s="104">
        <f t="shared" si="3"/>
        <v>15034.32</v>
      </c>
    </row>
    <row r="198" spans="1:7" x14ac:dyDescent="0.25">
      <c r="A198" s="19">
        <v>25</v>
      </c>
      <c r="B198" s="20" t="s">
        <v>808</v>
      </c>
      <c r="C198" s="21">
        <f>_xlfn.XLOOKUP(A198,'corop info'!$A$2:$A$41,'corop info'!$C$2:$C$41)</f>
        <v>3481</v>
      </c>
      <c r="E198" s="22">
        <v>197</v>
      </c>
      <c r="F198" s="102">
        <v>1257.82</v>
      </c>
      <c r="G198" s="104">
        <f t="shared" si="3"/>
        <v>15093.84</v>
      </c>
    </row>
    <row r="199" spans="1:7" x14ac:dyDescent="0.25">
      <c r="A199" s="19">
        <v>25</v>
      </c>
      <c r="B199" s="20" t="s">
        <v>809</v>
      </c>
      <c r="C199" s="21">
        <f>_xlfn.XLOOKUP(A199,'corop info'!$A$2:$A$41,'corop info'!$C$2:$C$41)</f>
        <v>3481</v>
      </c>
      <c r="E199" s="22">
        <v>198</v>
      </c>
      <c r="F199" s="102">
        <v>1262.8</v>
      </c>
      <c r="G199" s="104">
        <f t="shared" si="3"/>
        <v>15153.599999999999</v>
      </c>
    </row>
    <row r="200" spans="1:7" x14ac:dyDescent="0.25">
      <c r="A200" s="19">
        <v>25</v>
      </c>
      <c r="B200" s="20" t="s">
        <v>173</v>
      </c>
      <c r="C200" s="21">
        <f>_xlfn.XLOOKUP(A200,'corop info'!$A$2:$A$41,'corop info'!$C$2:$C$41)</f>
        <v>3481</v>
      </c>
      <c r="E200" s="22">
        <v>199</v>
      </c>
      <c r="F200" s="102">
        <v>1267.82</v>
      </c>
      <c r="G200" s="104">
        <f t="shared" si="3"/>
        <v>15213.84</v>
      </c>
    </row>
    <row r="201" spans="1:7" x14ac:dyDescent="0.25">
      <c r="A201" s="19">
        <v>25</v>
      </c>
      <c r="B201" s="20" t="s">
        <v>810</v>
      </c>
      <c r="C201" s="21">
        <f>_xlfn.XLOOKUP(A201,'corop info'!$A$2:$A$41,'corop info'!$C$2:$C$41)</f>
        <v>3481</v>
      </c>
      <c r="E201" s="22">
        <v>200</v>
      </c>
      <c r="F201" s="102">
        <v>1272.75</v>
      </c>
      <c r="G201" s="104">
        <f t="shared" si="3"/>
        <v>15273</v>
      </c>
    </row>
    <row r="202" spans="1:7" x14ac:dyDescent="0.25">
      <c r="A202" s="19">
        <v>25</v>
      </c>
      <c r="B202" s="20" t="s">
        <v>811</v>
      </c>
      <c r="C202" s="21">
        <f>_xlfn.XLOOKUP(A202,'corop info'!$A$2:$A$41,'corop info'!$C$2:$C$41)</f>
        <v>3481</v>
      </c>
      <c r="E202" s="22">
        <v>201</v>
      </c>
      <c r="F202" s="102">
        <v>1277.76</v>
      </c>
      <c r="G202" s="104">
        <f t="shared" si="3"/>
        <v>15333.119999999999</v>
      </c>
    </row>
    <row r="203" spans="1:7" x14ac:dyDescent="0.25">
      <c r="A203" s="19">
        <v>25</v>
      </c>
      <c r="B203" s="20" t="s">
        <v>812</v>
      </c>
      <c r="C203" s="21">
        <f>_xlfn.XLOOKUP(A203,'corop info'!$A$2:$A$41,'corop info'!$C$2:$C$41)</f>
        <v>3481</v>
      </c>
      <c r="E203" s="22">
        <v>202</v>
      </c>
      <c r="F203" s="102">
        <v>1282.71</v>
      </c>
      <c r="G203" s="104">
        <f t="shared" si="3"/>
        <v>15392.52</v>
      </c>
    </row>
    <row r="204" spans="1:7" x14ac:dyDescent="0.25">
      <c r="A204" s="19">
        <v>26</v>
      </c>
      <c r="B204" s="68" t="s">
        <v>956</v>
      </c>
      <c r="C204" s="21">
        <f>_xlfn.XLOOKUP(A204,'corop info'!$A$2:$A$41,'corop info'!$C$2:$C$41)</f>
        <v>3185</v>
      </c>
      <c r="E204" s="22">
        <v>203</v>
      </c>
      <c r="F204" s="102">
        <v>1287.69</v>
      </c>
      <c r="G204" s="104">
        <f t="shared" si="3"/>
        <v>15452.28</v>
      </c>
    </row>
    <row r="205" spans="1:7" x14ac:dyDescent="0.25">
      <c r="A205" s="19">
        <v>26</v>
      </c>
      <c r="B205" s="20" t="s">
        <v>432</v>
      </c>
      <c r="C205" s="21">
        <f>_xlfn.XLOOKUP(A205,'corop info'!$A$2:$A$41,'corop info'!$C$2:$C$41)</f>
        <v>3185</v>
      </c>
      <c r="E205" s="22">
        <v>204</v>
      </c>
      <c r="F205" s="102">
        <v>1292.7</v>
      </c>
      <c r="G205" s="104">
        <f t="shared" si="3"/>
        <v>15512.400000000001</v>
      </c>
    </row>
    <row r="206" spans="1:7" x14ac:dyDescent="0.25">
      <c r="A206" s="19">
        <v>26</v>
      </c>
      <c r="B206" s="20" t="s">
        <v>813</v>
      </c>
      <c r="C206" s="21">
        <f>_xlfn.XLOOKUP(A206,'corop info'!$A$2:$A$41,'corop info'!$C$2:$C$41)</f>
        <v>3185</v>
      </c>
      <c r="E206" s="22">
        <v>205</v>
      </c>
      <c r="F206" s="102">
        <v>1297.6500000000001</v>
      </c>
      <c r="G206" s="104">
        <f t="shared" si="3"/>
        <v>15571.800000000001</v>
      </c>
    </row>
    <row r="207" spans="1:7" x14ac:dyDescent="0.25">
      <c r="A207" s="19">
        <v>26</v>
      </c>
      <c r="B207" s="20" t="s">
        <v>814</v>
      </c>
      <c r="C207" s="21">
        <f>_xlfn.XLOOKUP(A207,'corop info'!$A$2:$A$41,'corop info'!$C$2:$C$41)</f>
        <v>3185</v>
      </c>
      <c r="E207" s="22">
        <v>206</v>
      </c>
      <c r="F207" s="102">
        <v>1302.6199999999999</v>
      </c>
      <c r="G207" s="104">
        <f t="shared" si="3"/>
        <v>15631.439999999999</v>
      </c>
    </row>
    <row r="208" spans="1:7" x14ac:dyDescent="0.25">
      <c r="A208" s="19">
        <v>26</v>
      </c>
      <c r="B208" s="20" t="s">
        <v>815</v>
      </c>
      <c r="C208" s="21">
        <f>_xlfn.XLOOKUP(A208,'corop info'!$A$2:$A$41,'corop info'!$C$2:$C$41)</f>
        <v>3185</v>
      </c>
      <c r="E208" s="22">
        <v>207</v>
      </c>
      <c r="F208" s="102">
        <v>1307.6099999999999</v>
      </c>
      <c r="G208" s="104">
        <f t="shared" si="3"/>
        <v>15691.32</v>
      </c>
    </row>
    <row r="209" spans="1:7" x14ac:dyDescent="0.25">
      <c r="A209" s="19">
        <v>26</v>
      </c>
      <c r="B209" s="20" t="s">
        <v>174</v>
      </c>
      <c r="C209" s="21">
        <f>_xlfn.XLOOKUP(A209,'corop info'!$A$2:$A$41,'corop info'!$C$2:$C$41)</f>
        <v>3185</v>
      </c>
      <c r="E209" s="22">
        <v>208</v>
      </c>
      <c r="F209" s="102">
        <v>1312.59</v>
      </c>
      <c r="G209" s="104">
        <f t="shared" si="3"/>
        <v>15751.079999999998</v>
      </c>
    </row>
    <row r="210" spans="1:7" x14ac:dyDescent="0.25">
      <c r="A210" s="19">
        <v>26</v>
      </c>
      <c r="B210" s="20" t="s">
        <v>816</v>
      </c>
      <c r="C210" s="21">
        <f>_xlfn.XLOOKUP(A210,'corop info'!$A$2:$A$41,'corop info'!$C$2:$C$41)</f>
        <v>3185</v>
      </c>
      <c r="E210" s="22">
        <v>209</v>
      </c>
      <c r="F210" s="102">
        <v>1317.55</v>
      </c>
      <c r="G210" s="104">
        <f t="shared" si="3"/>
        <v>15810.599999999999</v>
      </c>
    </row>
    <row r="211" spans="1:7" x14ac:dyDescent="0.25">
      <c r="A211" s="19">
        <v>27</v>
      </c>
      <c r="B211" s="20" t="s">
        <v>817</v>
      </c>
      <c r="C211" s="21">
        <f>_xlfn.XLOOKUP(A211,'corop info'!$A$2:$A$41,'corop info'!$C$2:$C$41)</f>
        <v>3138</v>
      </c>
      <c r="E211" s="22">
        <v>210</v>
      </c>
      <c r="F211" s="102">
        <v>1322.54</v>
      </c>
      <c r="G211" s="104">
        <f t="shared" si="3"/>
        <v>15870.48</v>
      </c>
    </row>
    <row r="212" spans="1:7" x14ac:dyDescent="0.25">
      <c r="A212" s="19">
        <v>27</v>
      </c>
      <c r="B212" s="20" t="s">
        <v>818</v>
      </c>
      <c r="C212" s="21">
        <f>_xlfn.XLOOKUP(A212,'corop info'!$A$2:$A$41,'corop info'!$C$2:$C$41)</f>
        <v>3138</v>
      </c>
      <c r="E212" s="22">
        <v>211</v>
      </c>
      <c r="F212" s="102">
        <v>1327.5</v>
      </c>
      <c r="G212" s="104">
        <f t="shared" si="3"/>
        <v>15930</v>
      </c>
    </row>
    <row r="213" spans="1:7" x14ac:dyDescent="0.25">
      <c r="A213" s="19">
        <v>27</v>
      </c>
      <c r="B213" s="20" t="s">
        <v>819</v>
      </c>
      <c r="C213" s="21">
        <f>_xlfn.XLOOKUP(A213,'corop info'!$A$2:$A$41,'corop info'!$C$2:$C$41)</f>
        <v>3138</v>
      </c>
      <c r="E213" s="22">
        <v>212</v>
      </c>
      <c r="F213" s="102">
        <v>1332.47</v>
      </c>
      <c r="G213" s="104">
        <f t="shared" si="3"/>
        <v>15989.64</v>
      </c>
    </row>
    <row r="214" spans="1:7" x14ac:dyDescent="0.25">
      <c r="A214" s="19">
        <v>28</v>
      </c>
      <c r="B214" s="20" t="s">
        <v>820</v>
      </c>
      <c r="C214" s="21">
        <f>_xlfn.XLOOKUP(A214,'corop info'!$A$2:$A$41,'corop info'!$C$2:$C$41)</f>
        <v>2722</v>
      </c>
      <c r="E214" s="22">
        <v>213</v>
      </c>
      <c r="F214" s="102">
        <v>1337.47</v>
      </c>
      <c r="G214" s="104">
        <f t="shared" si="3"/>
        <v>16049.64</v>
      </c>
    </row>
    <row r="215" spans="1:7" x14ac:dyDescent="0.25">
      <c r="A215" s="19">
        <v>28</v>
      </c>
      <c r="B215" s="20" t="s">
        <v>821</v>
      </c>
      <c r="C215" s="21">
        <f>_xlfn.XLOOKUP(A215,'corop info'!$A$2:$A$41,'corop info'!$C$2:$C$41)</f>
        <v>2722</v>
      </c>
      <c r="E215" s="22">
        <v>214</v>
      </c>
      <c r="F215" s="102">
        <v>1342.46</v>
      </c>
      <c r="G215" s="104">
        <f t="shared" si="3"/>
        <v>16109.52</v>
      </c>
    </row>
    <row r="216" spans="1:7" x14ac:dyDescent="0.25">
      <c r="A216" s="19">
        <v>28</v>
      </c>
      <c r="B216" s="20" t="s">
        <v>435</v>
      </c>
      <c r="C216" s="21">
        <f>_xlfn.XLOOKUP(A216,'corop info'!$A$2:$A$41,'corop info'!$C$2:$C$41)</f>
        <v>2722</v>
      </c>
      <c r="E216" s="22">
        <v>215</v>
      </c>
      <c r="F216" s="102">
        <v>1347.42</v>
      </c>
      <c r="G216" s="104">
        <f t="shared" si="3"/>
        <v>16169.04</v>
      </c>
    </row>
    <row r="217" spans="1:7" x14ac:dyDescent="0.25">
      <c r="A217" s="19">
        <v>28</v>
      </c>
      <c r="B217" s="20" t="s">
        <v>822</v>
      </c>
      <c r="C217" s="21">
        <f>_xlfn.XLOOKUP(A217,'corop info'!$A$2:$A$41,'corop info'!$C$2:$C$41)</f>
        <v>2722</v>
      </c>
      <c r="E217" s="22">
        <v>216</v>
      </c>
      <c r="F217" s="102">
        <v>1352.4</v>
      </c>
      <c r="G217" s="104">
        <f t="shared" si="3"/>
        <v>16228.800000000001</v>
      </c>
    </row>
    <row r="218" spans="1:7" x14ac:dyDescent="0.25">
      <c r="A218" s="19">
        <v>28</v>
      </c>
      <c r="B218" s="20" t="s">
        <v>823</v>
      </c>
      <c r="C218" s="21">
        <f>_xlfn.XLOOKUP(A218,'corop info'!$A$2:$A$41,'corop info'!$C$2:$C$41)</f>
        <v>2722</v>
      </c>
      <c r="E218" s="22">
        <v>217</v>
      </c>
      <c r="F218" s="102">
        <v>1357.36</v>
      </c>
      <c r="G218" s="104">
        <f t="shared" si="3"/>
        <v>16288.32</v>
      </c>
    </row>
    <row r="219" spans="1:7" x14ac:dyDescent="0.25">
      <c r="A219" s="19">
        <v>28</v>
      </c>
      <c r="B219" s="20" t="s">
        <v>824</v>
      </c>
      <c r="C219" s="21">
        <f>_xlfn.XLOOKUP(A219,'corop info'!$A$2:$A$41,'corop info'!$C$2:$C$41)</f>
        <v>2722</v>
      </c>
      <c r="E219" s="22">
        <v>218</v>
      </c>
      <c r="F219" s="102">
        <v>1362.35</v>
      </c>
      <c r="G219" s="104">
        <f t="shared" si="3"/>
        <v>16348.199999999999</v>
      </c>
    </row>
    <row r="220" spans="1:7" x14ac:dyDescent="0.25">
      <c r="A220" s="19">
        <v>28</v>
      </c>
      <c r="B220" s="20" t="s">
        <v>825</v>
      </c>
      <c r="C220" s="21">
        <f>_xlfn.XLOOKUP(A220,'corop info'!$A$2:$A$41,'corop info'!$C$2:$C$41)</f>
        <v>2722</v>
      </c>
      <c r="E220" s="22">
        <v>219</v>
      </c>
      <c r="F220" s="102">
        <v>1367.3</v>
      </c>
      <c r="G220" s="104">
        <f t="shared" si="3"/>
        <v>16407.599999999999</v>
      </c>
    </row>
    <row r="221" spans="1:7" x14ac:dyDescent="0.25">
      <c r="A221" s="19">
        <v>29</v>
      </c>
      <c r="B221" s="20" t="s">
        <v>826</v>
      </c>
      <c r="C221" s="21">
        <f>_xlfn.XLOOKUP(A221,'corop info'!$A$2:$A$41,'corop info'!$C$2:$C$41)</f>
        <v>2771</v>
      </c>
      <c r="E221" s="22">
        <v>220</v>
      </c>
      <c r="F221" s="102">
        <v>1372.27</v>
      </c>
      <c r="G221" s="104">
        <f t="shared" si="3"/>
        <v>16467.239999999998</v>
      </c>
    </row>
    <row r="222" spans="1:7" x14ac:dyDescent="0.25">
      <c r="A222" s="19">
        <v>29</v>
      </c>
      <c r="B222" s="20" t="s">
        <v>827</v>
      </c>
      <c r="C222" s="21">
        <f>_xlfn.XLOOKUP(A222,'corop info'!$A$2:$A$41,'corop info'!$C$2:$C$41)</f>
        <v>2771</v>
      </c>
      <c r="E222" s="22">
        <v>221</v>
      </c>
      <c r="F222" s="102">
        <v>1377.23</v>
      </c>
      <c r="G222" s="104">
        <f t="shared" si="3"/>
        <v>16526.760000000002</v>
      </c>
    </row>
    <row r="223" spans="1:7" x14ac:dyDescent="0.25">
      <c r="A223" s="19">
        <v>29</v>
      </c>
      <c r="B223" s="20" t="s">
        <v>828</v>
      </c>
      <c r="C223" s="21">
        <f>_xlfn.XLOOKUP(A223,'corop info'!$A$2:$A$41,'corop info'!$C$2:$C$41)</f>
        <v>2771</v>
      </c>
      <c r="E223" s="22">
        <v>222</v>
      </c>
      <c r="F223" s="102">
        <v>1382.21</v>
      </c>
      <c r="G223" s="104">
        <f t="shared" si="3"/>
        <v>16586.52</v>
      </c>
    </row>
    <row r="224" spans="1:7" x14ac:dyDescent="0.25">
      <c r="A224" s="19">
        <v>29</v>
      </c>
      <c r="B224" s="20" t="s">
        <v>829</v>
      </c>
      <c r="C224" s="21">
        <f>_xlfn.XLOOKUP(A224,'corop info'!$A$2:$A$41,'corop info'!$C$2:$C$41)</f>
        <v>2771</v>
      </c>
      <c r="E224" s="22">
        <v>223</v>
      </c>
      <c r="F224" s="102">
        <v>1387.19</v>
      </c>
      <c r="G224" s="104">
        <f t="shared" si="3"/>
        <v>16646.28</v>
      </c>
    </row>
    <row r="225" spans="1:7" x14ac:dyDescent="0.25">
      <c r="A225" s="19">
        <v>29</v>
      </c>
      <c r="B225" s="20" t="s">
        <v>830</v>
      </c>
      <c r="C225" s="21">
        <f>_xlfn.XLOOKUP(A225,'corop info'!$A$2:$A$41,'corop info'!$C$2:$C$41)</f>
        <v>2771</v>
      </c>
      <c r="E225" s="22">
        <v>224</v>
      </c>
      <c r="F225" s="102">
        <v>1392.16</v>
      </c>
      <c r="G225" s="104">
        <f t="shared" si="3"/>
        <v>16705.920000000002</v>
      </c>
    </row>
    <row r="226" spans="1:7" x14ac:dyDescent="0.25">
      <c r="A226" s="19">
        <v>29</v>
      </c>
      <c r="B226" s="20" t="s">
        <v>175</v>
      </c>
      <c r="C226" s="21">
        <f>_xlfn.XLOOKUP(A226,'corop info'!$A$2:$A$41,'corop info'!$C$2:$C$41)</f>
        <v>2771</v>
      </c>
      <c r="E226" s="22">
        <v>225</v>
      </c>
      <c r="F226" s="102">
        <v>1397.11</v>
      </c>
      <c r="G226" s="104">
        <f t="shared" si="3"/>
        <v>16765.32</v>
      </c>
    </row>
    <row r="227" spans="1:7" x14ac:dyDescent="0.25">
      <c r="A227" s="19">
        <v>29</v>
      </c>
      <c r="B227" s="20" t="s">
        <v>831</v>
      </c>
      <c r="C227" s="21">
        <f>_xlfn.XLOOKUP(A227,'corop info'!$A$2:$A$41,'corop info'!$C$2:$C$41)</f>
        <v>2771</v>
      </c>
      <c r="E227" s="22">
        <v>226</v>
      </c>
      <c r="F227" s="102">
        <v>1402.11</v>
      </c>
      <c r="G227" s="104">
        <f t="shared" si="3"/>
        <v>16825.32</v>
      </c>
    </row>
    <row r="228" spans="1:7" x14ac:dyDescent="0.25">
      <c r="A228" s="19">
        <v>29</v>
      </c>
      <c r="B228" s="20" t="s">
        <v>832</v>
      </c>
      <c r="C228" s="21">
        <f>_xlfn.XLOOKUP(A228,'corop info'!$A$2:$A$41,'corop info'!$C$2:$C$41)</f>
        <v>2771</v>
      </c>
      <c r="E228" s="22">
        <v>227</v>
      </c>
      <c r="F228" s="102">
        <v>1407.1</v>
      </c>
      <c r="G228" s="104">
        <f t="shared" si="3"/>
        <v>16885.199999999997</v>
      </c>
    </row>
    <row r="229" spans="1:7" x14ac:dyDescent="0.25">
      <c r="A229" s="19">
        <v>29</v>
      </c>
      <c r="B229" s="20" t="s">
        <v>833</v>
      </c>
      <c r="C229" s="21">
        <f>_xlfn.XLOOKUP(A229,'corop info'!$A$2:$A$41,'corop info'!$C$2:$C$41)</f>
        <v>2771</v>
      </c>
      <c r="E229" s="22">
        <v>228</v>
      </c>
      <c r="F229" s="102">
        <v>1412.04</v>
      </c>
      <c r="G229" s="104">
        <f t="shared" si="3"/>
        <v>16944.48</v>
      </c>
    </row>
    <row r="230" spans="1:7" x14ac:dyDescent="0.25">
      <c r="A230" s="19">
        <v>29</v>
      </c>
      <c r="B230" s="20" t="s">
        <v>834</v>
      </c>
      <c r="C230" s="21">
        <f>_xlfn.XLOOKUP(A230,'corop info'!$A$2:$A$41,'corop info'!$C$2:$C$41)</f>
        <v>2771</v>
      </c>
      <c r="E230" s="22">
        <v>229</v>
      </c>
      <c r="F230" s="102">
        <v>1417.03</v>
      </c>
      <c r="G230" s="104">
        <f t="shared" si="3"/>
        <v>17004.36</v>
      </c>
    </row>
    <row r="231" spans="1:7" x14ac:dyDescent="0.25">
      <c r="A231" s="19">
        <v>29</v>
      </c>
      <c r="B231" s="20" t="s">
        <v>835</v>
      </c>
      <c r="C231" s="21">
        <f>_xlfn.XLOOKUP(A231,'corop info'!$A$2:$A$41,'corop info'!$C$2:$C$41)</f>
        <v>2771</v>
      </c>
      <c r="E231" s="22">
        <v>230</v>
      </c>
      <c r="F231" s="102">
        <v>1422.03</v>
      </c>
      <c r="G231" s="104">
        <f t="shared" si="3"/>
        <v>17064.36</v>
      </c>
    </row>
    <row r="232" spans="1:7" x14ac:dyDescent="0.25">
      <c r="A232" s="19">
        <v>29</v>
      </c>
      <c r="B232" s="20" t="s">
        <v>836</v>
      </c>
      <c r="C232" s="21">
        <f>_xlfn.XLOOKUP(A232,'corop info'!$A$2:$A$41,'corop info'!$C$2:$C$41)</f>
        <v>2771</v>
      </c>
      <c r="E232" s="22">
        <v>231</v>
      </c>
      <c r="F232" s="102">
        <v>1427.03</v>
      </c>
      <c r="G232" s="104">
        <f t="shared" si="3"/>
        <v>17124.36</v>
      </c>
    </row>
    <row r="233" spans="1:7" x14ac:dyDescent="0.25">
      <c r="A233" s="19">
        <v>29</v>
      </c>
      <c r="B233" s="20" t="s">
        <v>117</v>
      </c>
      <c r="C233" s="21">
        <f>_xlfn.XLOOKUP(A233,'corop info'!$A$2:$A$41,'corop info'!$C$2:$C$41)</f>
        <v>2771</v>
      </c>
      <c r="E233" s="22">
        <v>232</v>
      </c>
      <c r="F233" s="102">
        <v>1431.99</v>
      </c>
      <c r="G233" s="104">
        <f t="shared" si="3"/>
        <v>17183.88</v>
      </c>
    </row>
    <row r="234" spans="1:7" x14ac:dyDescent="0.25">
      <c r="A234" s="19">
        <v>29</v>
      </c>
      <c r="B234" s="20" t="s">
        <v>837</v>
      </c>
      <c r="C234" s="21">
        <f>_xlfn.XLOOKUP(A234,'corop info'!$A$2:$A$41,'corop info'!$C$2:$C$41)</f>
        <v>2771</v>
      </c>
      <c r="E234" s="22">
        <v>233</v>
      </c>
      <c r="F234" s="102">
        <v>1436.89</v>
      </c>
      <c r="G234" s="104">
        <f t="shared" si="3"/>
        <v>17242.68</v>
      </c>
    </row>
    <row r="235" spans="1:7" x14ac:dyDescent="0.25">
      <c r="A235" s="19">
        <v>29</v>
      </c>
      <c r="B235" s="20" t="s">
        <v>838</v>
      </c>
      <c r="C235" s="21">
        <f>_xlfn.XLOOKUP(A235,'corop info'!$A$2:$A$41,'corop info'!$C$2:$C$41)</f>
        <v>2771</v>
      </c>
      <c r="E235" s="22">
        <v>234</v>
      </c>
      <c r="F235" s="102">
        <v>1441.93</v>
      </c>
      <c r="G235" s="104">
        <f t="shared" si="3"/>
        <v>17303.16</v>
      </c>
    </row>
    <row r="236" spans="1:7" x14ac:dyDescent="0.25">
      <c r="A236" s="19">
        <v>29</v>
      </c>
      <c r="B236" s="20" t="s">
        <v>839</v>
      </c>
      <c r="C236" s="21">
        <f>_xlfn.XLOOKUP(A236,'corop info'!$A$2:$A$41,'corop info'!$C$2:$C$41)</f>
        <v>2771</v>
      </c>
      <c r="E236" s="22">
        <v>235</v>
      </c>
      <c r="F236" s="102">
        <v>1446.88</v>
      </c>
      <c r="G236" s="104">
        <f t="shared" si="3"/>
        <v>17362.560000000001</v>
      </c>
    </row>
    <row r="237" spans="1:7" x14ac:dyDescent="0.25">
      <c r="A237" s="19">
        <v>29</v>
      </c>
      <c r="B237" s="20" t="s">
        <v>840</v>
      </c>
      <c r="C237" s="21">
        <f>_xlfn.XLOOKUP(A237,'corop info'!$A$2:$A$41,'corop info'!$C$2:$C$41)</f>
        <v>2771</v>
      </c>
      <c r="E237" s="22">
        <v>236</v>
      </c>
      <c r="F237" s="102">
        <v>1451.86</v>
      </c>
      <c r="G237" s="104">
        <f t="shared" si="3"/>
        <v>17422.32</v>
      </c>
    </row>
    <row r="238" spans="1:7" x14ac:dyDescent="0.25">
      <c r="A238" s="19">
        <v>30</v>
      </c>
      <c r="B238" s="20" t="s">
        <v>841</v>
      </c>
      <c r="C238" s="21">
        <f>_xlfn.XLOOKUP(A238,'corop info'!$A$2:$A$41,'corop info'!$C$2:$C$41)</f>
        <v>2457</v>
      </c>
      <c r="E238" s="22">
        <v>237</v>
      </c>
      <c r="F238" s="102">
        <v>1456.85</v>
      </c>
      <c r="G238" s="104">
        <f t="shared" si="3"/>
        <v>17482.199999999997</v>
      </c>
    </row>
    <row r="239" spans="1:7" x14ac:dyDescent="0.25">
      <c r="A239" s="19">
        <v>30</v>
      </c>
      <c r="B239" s="20" t="s">
        <v>842</v>
      </c>
      <c r="C239" s="21">
        <f>_xlfn.XLOOKUP(A239,'corop info'!$A$2:$A$41,'corop info'!$C$2:$C$41)</f>
        <v>2457</v>
      </c>
      <c r="E239" s="22">
        <v>238</v>
      </c>
      <c r="F239" s="102">
        <v>1461.81</v>
      </c>
      <c r="G239" s="104">
        <f t="shared" si="3"/>
        <v>17541.72</v>
      </c>
    </row>
    <row r="240" spans="1:7" x14ac:dyDescent="0.25">
      <c r="A240" s="19">
        <v>30</v>
      </c>
      <c r="B240" s="20" t="s">
        <v>843</v>
      </c>
      <c r="C240" s="21">
        <f>_xlfn.XLOOKUP(A240,'corop info'!$A$2:$A$41,'corop info'!$C$2:$C$41)</f>
        <v>2457</v>
      </c>
      <c r="E240" s="22">
        <v>239</v>
      </c>
      <c r="F240" s="102">
        <v>1466.78</v>
      </c>
      <c r="G240" s="104">
        <f t="shared" si="3"/>
        <v>17601.36</v>
      </c>
    </row>
    <row r="241" spans="1:20" x14ac:dyDescent="0.25">
      <c r="A241" s="19">
        <v>30</v>
      </c>
      <c r="B241" s="20" t="s">
        <v>844</v>
      </c>
      <c r="C241" s="21">
        <f>_xlfn.XLOOKUP(A241,'corop info'!$A$2:$A$41,'corop info'!$C$2:$C$41)</f>
        <v>2457</v>
      </c>
      <c r="E241" s="22">
        <v>240</v>
      </c>
      <c r="F241" s="102">
        <v>1471.76</v>
      </c>
      <c r="G241" s="104">
        <f t="shared" si="3"/>
        <v>17661.12</v>
      </c>
    </row>
    <row r="242" spans="1:20" x14ac:dyDescent="0.25">
      <c r="A242" s="19">
        <v>30</v>
      </c>
      <c r="B242" s="20" t="s">
        <v>845</v>
      </c>
      <c r="C242" s="21">
        <f>_xlfn.XLOOKUP(A242,'corop info'!$A$2:$A$41,'corop info'!$C$2:$C$41)</f>
        <v>2457</v>
      </c>
      <c r="E242" s="22">
        <v>241</v>
      </c>
      <c r="F242" s="102">
        <v>1476.73</v>
      </c>
      <c r="G242" s="104">
        <f t="shared" si="3"/>
        <v>17720.760000000002</v>
      </c>
    </row>
    <row r="243" spans="1:20" x14ac:dyDescent="0.25">
      <c r="A243" s="19">
        <v>30</v>
      </c>
      <c r="B243" s="20" t="s">
        <v>846</v>
      </c>
      <c r="C243" s="21">
        <f>_xlfn.XLOOKUP(A243,'corop info'!$A$2:$A$41,'corop info'!$C$2:$C$41)</f>
        <v>2457</v>
      </c>
      <c r="E243" s="22">
        <v>242</v>
      </c>
      <c r="F243" s="102">
        <v>1481.7</v>
      </c>
      <c r="G243" s="104">
        <f t="shared" si="3"/>
        <v>17780.400000000001</v>
      </c>
    </row>
    <row r="244" spans="1:20" x14ac:dyDescent="0.25">
      <c r="A244" s="19">
        <v>30</v>
      </c>
      <c r="B244" s="20" t="s">
        <v>847</v>
      </c>
      <c r="C244" s="21">
        <f>_xlfn.XLOOKUP(A244,'corop info'!$A$2:$A$41,'corop info'!$C$2:$C$41)</f>
        <v>2457</v>
      </c>
      <c r="E244" s="22">
        <v>243</v>
      </c>
      <c r="F244" s="102">
        <v>1486.73</v>
      </c>
      <c r="G244" s="104">
        <f t="shared" si="3"/>
        <v>17840.760000000002</v>
      </c>
    </row>
    <row r="245" spans="1:20" x14ac:dyDescent="0.25">
      <c r="A245" s="19">
        <v>30</v>
      </c>
      <c r="B245" s="20" t="s">
        <v>848</v>
      </c>
      <c r="C245" s="21">
        <f>_xlfn.XLOOKUP(A245,'corop info'!$A$2:$A$41,'corop info'!$C$2:$C$41)</f>
        <v>2457</v>
      </c>
      <c r="E245" s="22">
        <v>244</v>
      </c>
      <c r="F245" s="102">
        <v>1491.63</v>
      </c>
      <c r="G245" s="104">
        <f t="shared" si="3"/>
        <v>17899.560000000001</v>
      </c>
    </row>
    <row r="246" spans="1:20" x14ac:dyDescent="0.25">
      <c r="A246" s="19">
        <v>30</v>
      </c>
      <c r="B246" s="20" t="s">
        <v>849</v>
      </c>
      <c r="C246" s="21">
        <f>_xlfn.XLOOKUP(A246,'corop info'!$A$2:$A$41,'corop info'!$C$2:$C$41)</f>
        <v>2457</v>
      </c>
      <c r="E246" s="22">
        <v>245</v>
      </c>
      <c r="F246" s="102">
        <v>1496.64</v>
      </c>
      <c r="G246" s="104">
        <f t="shared" si="3"/>
        <v>17959.68</v>
      </c>
    </row>
    <row r="247" spans="1:20" x14ac:dyDescent="0.25">
      <c r="A247" s="19">
        <v>31</v>
      </c>
      <c r="B247" s="20" t="s">
        <v>850</v>
      </c>
      <c r="C247" s="21">
        <f>_xlfn.XLOOKUP(A247,'corop info'!$A$2:$A$41,'corop info'!$C$2:$C$41)</f>
        <v>1748</v>
      </c>
      <c r="E247" s="22">
        <v>246</v>
      </c>
      <c r="F247" s="102">
        <v>1501.6</v>
      </c>
      <c r="G247" s="104">
        <f t="shared" si="3"/>
        <v>18019.199999999997</v>
      </c>
    </row>
    <row r="248" spans="1:20" x14ac:dyDescent="0.25">
      <c r="A248" s="19">
        <v>31</v>
      </c>
      <c r="B248" s="20" t="s">
        <v>851</v>
      </c>
      <c r="C248" s="21">
        <f>_xlfn.XLOOKUP(A248,'corop info'!$A$2:$A$41,'corop info'!$C$2:$C$41)</f>
        <v>1748</v>
      </c>
      <c r="E248" s="22">
        <v>247</v>
      </c>
      <c r="F248" s="102">
        <v>1506.58</v>
      </c>
      <c r="G248" s="104">
        <f t="shared" si="3"/>
        <v>18078.96</v>
      </c>
    </row>
    <row r="249" spans="1:20" x14ac:dyDescent="0.25">
      <c r="A249" s="72">
        <v>31</v>
      </c>
      <c r="B249" s="20" t="s">
        <v>852</v>
      </c>
      <c r="C249" s="21">
        <f>_xlfn.XLOOKUP(A249,'corop info'!$A$2:$A$41,'corop info'!$C$2:$C$41)</f>
        <v>1748</v>
      </c>
      <c r="E249" s="22">
        <v>248</v>
      </c>
      <c r="F249" s="102">
        <v>1511.58</v>
      </c>
      <c r="G249" s="104">
        <f t="shared" si="3"/>
        <v>18138.96</v>
      </c>
    </row>
    <row r="250" spans="1:20" x14ac:dyDescent="0.25">
      <c r="A250" s="19">
        <v>32</v>
      </c>
      <c r="B250" s="20" t="s">
        <v>853</v>
      </c>
      <c r="C250" s="21">
        <f>_xlfn.XLOOKUP(A250,'corop info'!$A$2:$A$41,'corop info'!$C$2:$C$41)</f>
        <v>2083</v>
      </c>
      <c r="E250" s="22">
        <v>249</v>
      </c>
      <c r="F250" s="102">
        <v>1516.53</v>
      </c>
      <c r="G250" s="104">
        <f t="shared" si="3"/>
        <v>18198.36</v>
      </c>
    </row>
    <row r="251" spans="1:20" x14ac:dyDescent="0.25">
      <c r="A251" s="19">
        <v>32</v>
      </c>
      <c r="B251" s="20" t="s">
        <v>854</v>
      </c>
      <c r="C251" s="21">
        <f>_xlfn.XLOOKUP(A251,'corop info'!$A$2:$A$41,'corop info'!$C$2:$C$41)</f>
        <v>2083</v>
      </c>
      <c r="E251" s="22">
        <v>250</v>
      </c>
      <c r="F251" s="102">
        <v>1521.5</v>
      </c>
      <c r="G251" s="104">
        <f t="shared" si="3"/>
        <v>18258</v>
      </c>
    </row>
    <row r="252" spans="1:20" x14ac:dyDescent="0.25">
      <c r="A252" s="19">
        <v>32</v>
      </c>
      <c r="B252" s="20" t="s">
        <v>855</v>
      </c>
      <c r="C252" s="21">
        <f>_xlfn.XLOOKUP(A252,'corop info'!$A$2:$A$41,'corop info'!$C$2:$C$41)</f>
        <v>2083</v>
      </c>
    </row>
    <row r="253" spans="1:20" x14ac:dyDescent="0.25">
      <c r="A253" s="19">
        <v>32</v>
      </c>
      <c r="B253" s="20" t="s">
        <v>856</v>
      </c>
      <c r="C253" s="21">
        <f>_xlfn.XLOOKUP(A253,'corop info'!$A$2:$A$41,'corop info'!$C$2:$C$41)</f>
        <v>2083</v>
      </c>
      <c r="E253" s="100" t="s">
        <v>988</v>
      </c>
      <c r="F253" s="99" t="s">
        <v>989</v>
      </c>
      <c r="G253" s="105"/>
      <c r="H253" s="97"/>
      <c r="I253" s="97"/>
      <c r="J253" s="98"/>
      <c r="K253" s="98"/>
      <c r="L253" s="98"/>
      <c r="M253" s="98"/>
      <c r="N253" s="98"/>
      <c r="O253" s="98"/>
      <c r="P253" s="98"/>
      <c r="Q253" s="98"/>
      <c r="R253" s="98"/>
      <c r="S253" s="98"/>
      <c r="T253" s="98"/>
    </row>
    <row r="254" spans="1:20" x14ac:dyDescent="0.25">
      <c r="A254" s="19">
        <v>32</v>
      </c>
      <c r="B254" s="20" t="s">
        <v>857</v>
      </c>
      <c r="C254" s="21">
        <f>_xlfn.XLOOKUP(A254,'corop info'!$A$2:$A$41,'corop info'!$C$2:$C$41)</f>
        <v>2083</v>
      </c>
    </row>
    <row r="255" spans="1:20" x14ac:dyDescent="0.25">
      <c r="A255" s="19">
        <v>32</v>
      </c>
      <c r="B255" s="20" t="s">
        <v>473</v>
      </c>
      <c r="C255" s="21">
        <f>_xlfn.XLOOKUP(A255,'corop info'!$A$2:$A$41,'corop info'!$C$2:$C$41)</f>
        <v>2083</v>
      </c>
    </row>
    <row r="256" spans="1:20" x14ac:dyDescent="0.25">
      <c r="A256" s="19">
        <v>32</v>
      </c>
      <c r="B256" s="20" t="s">
        <v>858</v>
      </c>
      <c r="C256" s="21">
        <f>_xlfn.XLOOKUP(A256,'corop info'!$A$2:$A$41,'corop info'!$C$2:$C$41)</f>
        <v>2083</v>
      </c>
    </row>
    <row r="257" spans="1:3" x14ac:dyDescent="0.25">
      <c r="A257" s="19">
        <v>32</v>
      </c>
      <c r="B257" s="20" t="s">
        <v>859</v>
      </c>
      <c r="C257" s="21">
        <f>_xlfn.XLOOKUP(A257,'corop info'!$A$2:$A$41,'corop info'!$C$2:$C$41)</f>
        <v>2083</v>
      </c>
    </row>
    <row r="258" spans="1:3" x14ac:dyDescent="0.25">
      <c r="A258" s="19">
        <v>32</v>
      </c>
      <c r="B258" s="20" t="s">
        <v>476</v>
      </c>
      <c r="C258" s="21">
        <f>_xlfn.XLOOKUP(A258,'corop info'!$A$2:$A$41,'corop info'!$C$2:$C$41)</f>
        <v>2083</v>
      </c>
    </row>
    <row r="259" spans="1:3" x14ac:dyDescent="0.25">
      <c r="A259" s="19">
        <v>32</v>
      </c>
      <c r="B259" s="20" t="s">
        <v>860</v>
      </c>
      <c r="C259" s="21">
        <f>_xlfn.XLOOKUP(A259,'corop info'!$A$2:$A$41,'corop info'!$C$2:$C$41)</f>
        <v>2083</v>
      </c>
    </row>
    <row r="260" spans="1:3" x14ac:dyDescent="0.25">
      <c r="A260" s="19">
        <v>32</v>
      </c>
      <c r="B260" s="20" t="s">
        <v>861</v>
      </c>
      <c r="C260" s="21">
        <f>_xlfn.XLOOKUP(A260,'corop info'!$A$2:$A$41,'corop info'!$C$2:$C$41)</f>
        <v>2083</v>
      </c>
    </row>
    <row r="261" spans="1:3" x14ac:dyDescent="0.25">
      <c r="A261" s="19">
        <v>32</v>
      </c>
      <c r="B261" s="20" t="s">
        <v>862</v>
      </c>
      <c r="C261" s="21">
        <f>_xlfn.XLOOKUP(A261,'corop info'!$A$2:$A$41,'corop info'!$C$2:$C$41)</f>
        <v>2083</v>
      </c>
    </row>
    <row r="262" spans="1:3" x14ac:dyDescent="0.25">
      <c r="A262" s="19">
        <v>33</v>
      </c>
      <c r="B262" s="20" t="s">
        <v>863</v>
      </c>
      <c r="C262" s="21">
        <f>_xlfn.XLOOKUP(A262,'corop info'!$A$2:$A$41,'corop info'!$C$2:$C$41)</f>
        <v>2390</v>
      </c>
    </row>
    <row r="263" spans="1:3" x14ac:dyDescent="0.25">
      <c r="A263" s="19">
        <v>33</v>
      </c>
      <c r="B263" s="20" t="s">
        <v>864</v>
      </c>
      <c r="C263" s="21">
        <f>_xlfn.XLOOKUP(A263,'corop info'!$A$2:$A$41,'corop info'!$C$2:$C$41)</f>
        <v>2390</v>
      </c>
    </row>
    <row r="264" spans="1:3" x14ac:dyDescent="0.25">
      <c r="A264" s="19">
        <v>33</v>
      </c>
      <c r="B264" s="20" t="s">
        <v>865</v>
      </c>
      <c r="C264" s="21">
        <f>_xlfn.XLOOKUP(A264,'corop info'!$A$2:$A$41,'corop info'!$C$2:$C$41)</f>
        <v>2390</v>
      </c>
    </row>
    <row r="265" spans="1:3" x14ac:dyDescent="0.25">
      <c r="A265" s="19">
        <v>33</v>
      </c>
      <c r="B265" s="20" t="s">
        <v>866</v>
      </c>
      <c r="C265" s="21">
        <f>_xlfn.XLOOKUP(A265,'corop info'!$A$2:$A$41,'corop info'!$C$2:$C$41)</f>
        <v>2390</v>
      </c>
    </row>
    <row r="266" spans="1:3" x14ac:dyDescent="0.25">
      <c r="A266" s="19">
        <v>33</v>
      </c>
      <c r="B266" s="20" t="s">
        <v>484</v>
      </c>
      <c r="C266" s="21">
        <f>_xlfn.XLOOKUP(A266,'corop info'!$A$2:$A$41,'corop info'!$C$2:$C$41)</f>
        <v>2390</v>
      </c>
    </row>
    <row r="267" spans="1:3" x14ac:dyDescent="0.25">
      <c r="A267" s="19">
        <v>33</v>
      </c>
      <c r="B267" s="20" t="s">
        <v>867</v>
      </c>
      <c r="C267" s="21">
        <f>_xlfn.XLOOKUP(A267,'corop info'!$A$2:$A$41,'corop info'!$C$2:$C$41)</f>
        <v>2390</v>
      </c>
    </row>
    <row r="268" spans="1:3" x14ac:dyDescent="0.25">
      <c r="A268" s="19">
        <v>33</v>
      </c>
      <c r="B268" s="20" t="s">
        <v>868</v>
      </c>
      <c r="C268" s="21">
        <f>_xlfn.XLOOKUP(A268,'corop info'!$A$2:$A$41,'corop info'!$C$2:$C$41)</f>
        <v>2390</v>
      </c>
    </row>
    <row r="269" spans="1:3" x14ac:dyDescent="0.25">
      <c r="A269" s="19">
        <v>33</v>
      </c>
      <c r="B269" s="20" t="s">
        <v>176</v>
      </c>
      <c r="C269" s="21">
        <f>_xlfn.XLOOKUP(A269,'corop info'!$A$2:$A$41,'corop info'!$C$2:$C$41)</f>
        <v>2390</v>
      </c>
    </row>
    <row r="270" spans="1:3" x14ac:dyDescent="0.25">
      <c r="A270" s="19">
        <v>33</v>
      </c>
      <c r="B270" s="20" t="s">
        <v>869</v>
      </c>
      <c r="C270" s="21">
        <f>_xlfn.XLOOKUP(A270,'corop info'!$A$2:$A$41,'corop info'!$C$2:$C$41)</f>
        <v>2390</v>
      </c>
    </row>
    <row r="271" spans="1:3" x14ac:dyDescent="0.25">
      <c r="A271" s="19">
        <v>33</v>
      </c>
      <c r="B271" s="20" t="s">
        <v>870</v>
      </c>
      <c r="C271" s="21">
        <f>_xlfn.XLOOKUP(A271,'corop info'!$A$2:$A$41,'corop info'!$C$2:$C$41)</f>
        <v>2390</v>
      </c>
    </row>
    <row r="272" spans="1:3" x14ac:dyDescent="0.25">
      <c r="A272" s="19">
        <v>33</v>
      </c>
      <c r="B272" s="20" t="s">
        <v>871</v>
      </c>
      <c r="C272" s="21">
        <f>_xlfn.XLOOKUP(A272,'corop info'!$A$2:$A$41,'corop info'!$C$2:$C$41)</f>
        <v>2390</v>
      </c>
    </row>
    <row r="273" spans="1:3" x14ac:dyDescent="0.25">
      <c r="A273" s="19">
        <v>33</v>
      </c>
      <c r="B273" s="20" t="s">
        <v>872</v>
      </c>
      <c r="C273" s="21">
        <f>_xlfn.XLOOKUP(A273,'corop info'!$A$2:$A$41,'corop info'!$C$2:$C$41)</f>
        <v>2390</v>
      </c>
    </row>
    <row r="274" spans="1:3" x14ac:dyDescent="0.25">
      <c r="A274" s="19">
        <v>33</v>
      </c>
      <c r="B274" s="20" t="s">
        <v>873</v>
      </c>
      <c r="C274" s="21">
        <f>_xlfn.XLOOKUP(A274,'corop info'!$A$2:$A$41,'corop info'!$C$2:$C$41)</f>
        <v>2390</v>
      </c>
    </row>
    <row r="275" spans="1:3" x14ac:dyDescent="0.25">
      <c r="A275" s="19">
        <v>33</v>
      </c>
      <c r="B275" s="20" t="s">
        <v>874</v>
      </c>
      <c r="C275" s="21">
        <f>_xlfn.XLOOKUP(A275,'corop info'!$A$2:$A$41,'corop info'!$C$2:$C$41)</f>
        <v>2390</v>
      </c>
    </row>
    <row r="276" spans="1:3" x14ac:dyDescent="0.25">
      <c r="A276" s="19">
        <v>34</v>
      </c>
      <c r="B276" s="20" t="s">
        <v>875</v>
      </c>
      <c r="C276" s="21">
        <f>_xlfn.XLOOKUP(A276,'corop info'!$A$2:$A$41,'corop info'!$C$2:$C$41)</f>
        <v>2370</v>
      </c>
    </row>
    <row r="277" spans="1:3" x14ac:dyDescent="0.25">
      <c r="A277" s="19">
        <v>34</v>
      </c>
      <c r="B277" s="20" t="s">
        <v>876</v>
      </c>
      <c r="C277" s="21">
        <f>_xlfn.XLOOKUP(A277,'corop info'!$A$2:$A$41,'corop info'!$C$2:$C$41)</f>
        <v>2370</v>
      </c>
    </row>
    <row r="278" spans="1:3" x14ac:dyDescent="0.25">
      <c r="A278" s="19">
        <v>34</v>
      </c>
      <c r="B278" s="20" t="s">
        <v>877</v>
      </c>
      <c r="C278" s="21">
        <f>_xlfn.XLOOKUP(A278,'corop info'!$A$2:$A$41,'corop info'!$C$2:$C$41)</f>
        <v>2370</v>
      </c>
    </row>
    <row r="279" spans="1:3" x14ac:dyDescent="0.25">
      <c r="A279" s="19">
        <v>34</v>
      </c>
      <c r="B279" s="20" t="s">
        <v>496</v>
      </c>
      <c r="C279" s="21">
        <f>_xlfn.XLOOKUP(A279,'corop info'!$A$2:$A$41,'corop info'!$C$2:$C$41)</f>
        <v>2370</v>
      </c>
    </row>
    <row r="280" spans="1:3" x14ac:dyDescent="0.25">
      <c r="A280" s="19">
        <v>34</v>
      </c>
      <c r="B280" s="20" t="s">
        <v>878</v>
      </c>
      <c r="C280" s="21">
        <f>_xlfn.XLOOKUP(A280,'corop info'!$A$2:$A$41,'corop info'!$C$2:$C$41)</f>
        <v>2370</v>
      </c>
    </row>
    <row r="281" spans="1:3" x14ac:dyDescent="0.25">
      <c r="A281" s="19">
        <v>34</v>
      </c>
      <c r="B281" s="20" t="s">
        <v>879</v>
      </c>
      <c r="C281" s="21">
        <f>_xlfn.XLOOKUP(A281,'corop info'!$A$2:$A$41,'corop info'!$C$2:$C$41)</f>
        <v>2370</v>
      </c>
    </row>
    <row r="282" spans="1:3" x14ac:dyDescent="0.25">
      <c r="A282" s="19">
        <v>34</v>
      </c>
      <c r="B282" s="20" t="s">
        <v>880</v>
      </c>
      <c r="C282" s="21">
        <f>_xlfn.XLOOKUP(A282,'corop info'!$A$2:$A$41,'corop info'!$C$2:$C$41)</f>
        <v>2370</v>
      </c>
    </row>
    <row r="283" spans="1:3" x14ac:dyDescent="0.25">
      <c r="A283" s="19">
        <v>34</v>
      </c>
      <c r="B283" s="20" t="s">
        <v>881</v>
      </c>
      <c r="C283" s="21">
        <f>_xlfn.XLOOKUP(A283,'corop info'!$A$2:$A$41,'corop info'!$C$2:$C$41)</f>
        <v>2370</v>
      </c>
    </row>
    <row r="284" spans="1:3" x14ac:dyDescent="0.25">
      <c r="A284" s="19">
        <v>34</v>
      </c>
      <c r="B284" s="20" t="s">
        <v>882</v>
      </c>
      <c r="C284" s="21">
        <f>_xlfn.XLOOKUP(A284,'corop info'!$A$2:$A$41,'corop info'!$C$2:$C$41)</f>
        <v>2370</v>
      </c>
    </row>
    <row r="285" spans="1:3" x14ac:dyDescent="0.25">
      <c r="A285" s="19">
        <v>34</v>
      </c>
      <c r="B285" s="20" t="s">
        <v>883</v>
      </c>
      <c r="C285" s="21">
        <f>_xlfn.XLOOKUP(A285,'corop info'!$A$2:$A$41,'corop info'!$C$2:$C$41)</f>
        <v>2370</v>
      </c>
    </row>
    <row r="286" spans="1:3" x14ac:dyDescent="0.25">
      <c r="A286" s="19">
        <v>34</v>
      </c>
      <c r="B286" s="20" t="s">
        <v>884</v>
      </c>
      <c r="C286" s="21">
        <f>_xlfn.XLOOKUP(A286,'corop info'!$A$2:$A$41,'corop info'!$C$2:$C$41)</f>
        <v>2370</v>
      </c>
    </row>
    <row r="287" spans="1:3" x14ac:dyDescent="0.25">
      <c r="A287" s="19">
        <v>34</v>
      </c>
      <c r="B287" s="20" t="s">
        <v>885</v>
      </c>
      <c r="C287" s="21">
        <f>_xlfn.XLOOKUP(A287,'corop info'!$A$2:$A$41,'corop info'!$C$2:$C$41)</f>
        <v>2370</v>
      </c>
    </row>
    <row r="288" spans="1:3" x14ac:dyDescent="0.25">
      <c r="A288" s="19">
        <v>35</v>
      </c>
      <c r="B288" s="20" t="s">
        <v>886</v>
      </c>
      <c r="C288" s="21">
        <f>_xlfn.XLOOKUP(A288,'corop info'!$A$2:$A$41,'corop info'!$C$2:$C$41)</f>
        <v>2426</v>
      </c>
    </row>
    <row r="289" spans="1:3" x14ac:dyDescent="0.25">
      <c r="A289" s="19">
        <v>35</v>
      </c>
      <c r="B289" s="20" t="s">
        <v>887</v>
      </c>
      <c r="C289" s="21">
        <f>_xlfn.XLOOKUP(A289,'corop info'!$A$2:$A$41,'corop info'!$C$2:$C$41)</f>
        <v>2426</v>
      </c>
    </row>
    <row r="290" spans="1:3" x14ac:dyDescent="0.25">
      <c r="A290" s="19">
        <v>35</v>
      </c>
      <c r="B290" s="20" t="s">
        <v>888</v>
      </c>
      <c r="C290" s="21">
        <f>_xlfn.XLOOKUP(A290,'corop info'!$A$2:$A$41,'corop info'!$C$2:$C$41)</f>
        <v>2426</v>
      </c>
    </row>
    <row r="291" spans="1:3" x14ac:dyDescent="0.25">
      <c r="A291" s="19">
        <v>35</v>
      </c>
      <c r="B291" s="20" t="s">
        <v>889</v>
      </c>
      <c r="C291" s="21">
        <f>_xlfn.XLOOKUP(A291,'corop info'!$A$2:$A$41,'corop info'!$C$2:$C$41)</f>
        <v>2426</v>
      </c>
    </row>
    <row r="292" spans="1:3" x14ac:dyDescent="0.25">
      <c r="A292" s="19">
        <v>35</v>
      </c>
      <c r="B292" s="20" t="s">
        <v>890</v>
      </c>
      <c r="C292" s="21">
        <f>_xlfn.XLOOKUP(A292,'corop info'!$A$2:$A$41,'corop info'!$C$2:$C$41)</f>
        <v>2426</v>
      </c>
    </row>
    <row r="293" spans="1:3" x14ac:dyDescent="0.25">
      <c r="A293" s="19">
        <v>35</v>
      </c>
      <c r="B293" s="20" t="s">
        <v>891</v>
      </c>
      <c r="C293" s="21">
        <f>_xlfn.XLOOKUP(A293,'corop info'!$A$2:$A$41,'corop info'!$C$2:$C$41)</f>
        <v>2426</v>
      </c>
    </row>
    <row r="294" spans="1:3" x14ac:dyDescent="0.25">
      <c r="A294" s="19">
        <v>35</v>
      </c>
      <c r="B294" s="20" t="s">
        <v>892</v>
      </c>
      <c r="C294" s="21">
        <f>_xlfn.XLOOKUP(A294,'corop info'!$A$2:$A$41,'corop info'!$C$2:$C$41)</f>
        <v>2426</v>
      </c>
    </row>
    <row r="295" spans="1:3" x14ac:dyDescent="0.25">
      <c r="A295" s="19">
        <v>35</v>
      </c>
      <c r="B295" s="20" t="s">
        <v>893</v>
      </c>
      <c r="C295" s="21">
        <f>_xlfn.XLOOKUP(A295,'corop info'!$A$2:$A$41,'corop info'!$C$2:$C$41)</f>
        <v>2426</v>
      </c>
    </row>
    <row r="296" spans="1:3" x14ac:dyDescent="0.25">
      <c r="A296" s="19">
        <v>35</v>
      </c>
      <c r="B296" s="20" t="s">
        <v>894</v>
      </c>
      <c r="C296" s="21">
        <f>_xlfn.XLOOKUP(A296,'corop info'!$A$2:$A$41,'corop info'!$C$2:$C$41)</f>
        <v>2426</v>
      </c>
    </row>
    <row r="297" spans="1:3" x14ac:dyDescent="0.25">
      <c r="A297" s="19">
        <v>35</v>
      </c>
      <c r="B297" s="20" t="s">
        <v>895</v>
      </c>
      <c r="C297" s="21">
        <f>_xlfn.XLOOKUP(A297,'corop info'!$A$2:$A$41,'corop info'!$C$2:$C$41)</f>
        <v>2426</v>
      </c>
    </row>
    <row r="298" spans="1:3" x14ac:dyDescent="0.25">
      <c r="A298" s="19">
        <v>35</v>
      </c>
      <c r="B298" s="20" t="s">
        <v>896</v>
      </c>
      <c r="C298" s="21">
        <f>_xlfn.XLOOKUP(A298,'corop info'!$A$2:$A$41,'corop info'!$C$2:$C$41)</f>
        <v>2426</v>
      </c>
    </row>
    <row r="299" spans="1:3" x14ac:dyDescent="0.25">
      <c r="A299" s="19">
        <v>36</v>
      </c>
      <c r="B299" s="20" t="s">
        <v>897</v>
      </c>
      <c r="C299" s="21">
        <f>_xlfn.XLOOKUP(A299,'corop info'!$A$2:$A$41,'corop info'!$C$2:$C$41)</f>
        <v>2502</v>
      </c>
    </row>
    <row r="300" spans="1:3" x14ac:dyDescent="0.25">
      <c r="A300" s="19">
        <v>36</v>
      </c>
      <c r="B300" s="20" t="s">
        <v>898</v>
      </c>
      <c r="C300" s="21">
        <f>_xlfn.XLOOKUP(A300,'corop info'!$A$2:$A$41,'corop info'!$C$2:$C$41)</f>
        <v>2502</v>
      </c>
    </row>
    <row r="301" spans="1:3" x14ac:dyDescent="0.25">
      <c r="A301" s="19">
        <v>36</v>
      </c>
      <c r="B301" s="20" t="s">
        <v>899</v>
      </c>
      <c r="C301" s="21">
        <f>_xlfn.XLOOKUP(A301,'corop info'!$A$2:$A$41,'corop info'!$C$2:$C$41)</f>
        <v>2502</v>
      </c>
    </row>
    <row r="302" spans="1:3" x14ac:dyDescent="0.25">
      <c r="A302" s="19">
        <v>36</v>
      </c>
      <c r="B302" s="20" t="s">
        <v>900</v>
      </c>
      <c r="C302" s="21">
        <f>_xlfn.XLOOKUP(A302,'corop info'!$A$2:$A$41,'corop info'!$C$2:$C$41)</f>
        <v>2502</v>
      </c>
    </row>
    <row r="303" spans="1:3" x14ac:dyDescent="0.25">
      <c r="A303" s="19">
        <v>36</v>
      </c>
      <c r="B303" s="20" t="s">
        <v>901</v>
      </c>
      <c r="C303" s="21">
        <f>_xlfn.XLOOKUP(A303,'corop info'!$A$2:$A$41,'corop info'!$C$2:$C$41)</f>
        <v>2502</v>
      </c>
    </row>
    <row r="304" spans="1:3" x14ac:dyDescent="0.25">
      <c r="A304" s="19">
        <v>36</v>
      </c>
      <c r="B304" s="20" t="s">
        <v>902</v>
      </c>
      <c r="C304" s="21">
        <f>_xlfn.XLOOKUP(A304,'corop info'!$A$2:$A$41,'corop info'!$C$2:$C$41)</f>
        <v>2502</v>
      </c>
    </row>
    <row r="305" spans="1:3" x14ac:dyDescent="0.25">
      <c r="A305" s="19">
        <v>36</v>
      </c>
      <c r="B305" s="20" t="s">
        <v>903</v>
      </c>
      <c r="C305" s="21">
        <f>_xlfn.XLOOKUP(A305,'corop info'!$A$2:$A$41,'corop info'!$C$2:$C$41)</f>
        <v>2502</v>
      </c>
    </row>
    <row r="306" spans="1:3" x14ac:dyDescent="0.25">
      <c r="A306" s="19">
        <v>36</v>
      </c>
      <c r="B306" s="20" t="s">
        <v>904</v>
      </c>
      <c r="C306" s="21">
        <f>_xlfn.XLOOKUP(A306,'corop info'!$A$2:$A$41,'corop info'!$C$2:$C$41)</f>
        <v>2502</v>
      </c>
    </row>
    <row r="307" spans="1:3" x14ac:dyDescent="0.25">
      <c r="A307" s="19">
        <v>36</v>
      </c>
      <c r="B307" s="20" t="s">
        <v>905</v>
      </c>
      <c r="C307" s="21">
        <f>_xlfn.XLOOKUP(A307,'corop info'!$A$2:$A$41,'corop info'!$C$2:$C$41)</f>
        <v>2502</v>
      </c>
    </row>
    <row r="308" spans="1:3" x14ac:dyDescent="0.25">
      <c r="A308" s="19">
        <v>36</v>
      </c>
      <c r="B308" s="20" t="s">
        <v>906</v>
      </c>
      <c r="C308" s="21">
        <f>_xlfn.XLOOKUP(A308,'corop info'!$A$2:$A$41,'corop info'!$C$2:$C$41)</f>
        <v>2502</v>
      </c>
    </row>
    <row r="309" spans="1:3" x14ac:dyDescent="0.25">
      <c r="A309" s="19">
        <v>36</v>
      </c>
      <c r="B309" s="20" t="s">
        <v>907</v>
      </c>
      <c r="C309" s="21">
        <f>_xlfn.XLOOKUP(A309,'corop info'!$A$2:$A$41,'corop info'!$C$2:$C$41)</f>
        <v>2502</v>
      </c>
    </row>
    <row r="310" spans="1:3" x14ac:dyDescent="0.25">
      <c r="A310" s="19">
        <v>36</v>
      </c>
      <c r="B310" s="20" t="s">
        <v>908</v>
      </c>
      <c r="C310" s="21">
        <f>_xlfn.XLOOKUP(A310,'corop info'!$A$2:$A$41,'corop info'!$C$2:$C$41)</f>
        <v>2502</v>
      </c>
    </row>
    <row r="311" spans="1:3" x14ac:dyDescent="0.25">
      <c r="A311" s="19">
        <v>36</v>
      </c>
      <c r="B311" s="20" t="s">
        <v>903</v>
      </c>
      <c r="C311" s="21">
        <f>_xlfn.XLOOKUP(A311,'corop info'!$A$2:$A$41,'corop info'!$C$2:$C$41)</f>
        <v>2502</v>
      </c>
    </row>
    <row r="312" spans="1:3" x14ac:dyDescent="0.25">
      <c r="A312" s="19">
        <v>36</v>
      </c>
      <c r="B312" s="20" t="s">
        <v>904</v>
      </c>
      <c r="C312" s="21">
        <f>_xlfn.XLOOKUP(A312,'corop info'!$A$2:$A$41,'corop info'!$C$2:$C$41)</f>
        <v>2502</v>
      </c>
    </row>
    <row r="313" spans="1:3" x14ac:dyDescent="0.25">
      <c r="A313" s="19">
        <v>36</v>
      </c>
      <c r="B313" s="20" t="s">
        <v>905</v>
      </c>
      <c r="C313" s="21">
        <f>_xlfn.XLOOKUP(A313,'corop info'!$A$2:$A$41,'corop info'!$C$2:$C$41)</f>
        <v>2502</v>
      </c>
    </row>
    <row r="314" spans="1:3" x14ac:dyDescent="0.25">
      <c r="A314" s="19">
        <v>36</v>
      </c>
      <c r="B314" s="20" t="s">
        <v>906</v>
      </c>
      <c r="C314" s="21">
        <f>_xlfn.XLOOKUP(A314,'corop info'!$A$2:$A$41,'corop info'!$C$2:$C$41)</f>
        <v>2502</v>
      </c>
    </row>
    <row r="315" spans="1:3" x14ac:dyDescent="0.25">
      <c r="A315" s="19">
        <v>36</v>
      </c>
      <c r="B315" s="20" t="s">
        <v>907</v>
      </c>
      <c r="C315" s="21">
        <f>_xlfn.XLOOKUP(A315,'corop info'!$A$2:$A$41,'corop info'!$C$2:$C$41)</f>
        <v>2502</v>
      </c>
    </row>
    <row r="316" spans="1:3" x14ac:dyDescent="0.25">
      <c r="A316" s="19">
        <v>36</v>
      </c>
      <c r="B316" s="20" t="s">
        <v>908</v>
      </c>
      <c r="C316" s="21">
        <f>_xlfn.XLOOKUP(A316,'corop info'!$A$2:$A$41,'corop info'!$C$2:$C$41)</f>
        <v>2502</v>
      </c>
    </row>
    <row r="317" spans="1:3" x14ac:dyDescent="0.25">
      <c r="A317" s="19">
        <v>36</v>
      </c>
      <c r="B317" s="20" t="s">
        <v>909</v>
      </c>
      <c r="C317" s="21">
        <f>_xlfn.XLOOKUP(A317,'corop info'!$A$2:$A$41,'corop info'!$C$2:$C$41)</f>
        <v>2502</v>
      </c>
    </row>
    <row r="318" spans="1:3" x14ac:dyDescent="0.25">
      <c r="A318" s="19">
        <v>36</v>
      </c>
      <c r="B318" s="20" t="s">
        <v>910</v>
      </c>
      <c r="C318" s="21">
        <f>_xlfn.XLOOKUP(A318,'corop info'!$A$2:$A$41,'corop info'!$C$2:$C$41)</f>
        <v>2502</v>
      </c>
    </row>
    <row r="319" spans="1:3" x14ac:dyDescent="0.25">
      <c r="A319" s="19">
        <v>36</v>
      </c>
      <c r="B319" s="20" t="s">
        <v>909</v>
      </c>
      <c r="C319" s="21">
        <f>_xlfn.XLOOKUP(A319,'corop info'!$A$2:$A$41,'corop info'!$C$2:$C$41)</f>
        <v>2502</v>
      </c>
    </row>
    <row r="320" spans="1:3" x14ac:dyDescent="0.25">
      <c r="A320" s="19">
        <v>36</v>
      </c>
      <c r="B320" s="20" t="s">
        <v>910</v>
      </c>
      <c r="C320" s="21">
        <f>_xlfn.XLOOKUP(A320,'corop info'!$A$2:$A$41,'corop info'!$C$2:$C$41)</f>
        <v>2502</v>
      </c>
    </row>
    <row r="321" spans="1:3" x14ac:dyDescent="0.25">
      <c r="A321" s="19">
        <v>36</v>
      </c>
      <c r="B321" s="20" t="s">
        <v>911</v>
      </c>
      <c r="C321" s="21">
        <f>_xlfn.XLOOKUP(A321,'corop info'!$A$2:$A$41,'corop info'!$C$2:$C$41)</f>
        <v>2502</v>
      </c>
    </row>
    <row r="322" spans="1:3" x14ac:dyDescent="0.25">
      <c r="A322" s="19">
        <v>36</v>
      </c>
      <c r="B322" s="20" t="s">
        <v>912</v>
      </c>
      <c r="C322" s="21">
        <f>_xlfn.XLOOKUP(A322,'corop info'!$A$2:$A$41,'corop info'!$C$2:$C$41)</f>
        <v>2502</v>
      </c>
    </row>
    <row r="323" spans="1:3" x14ac:dyDescent="0.25">
      <c r="A323" s="19">
        <v>36</v>
      </c>
      <c r="B323" s="20" t="s">
        <v>913</v>
      </c>
      <c r="C323" s="21">
        <f>_xlfn.XLOOKUP(A323,'corop info'!$A$2:$A$41,'corop info'!$C$2:$C$41)</f>
        <v>2502</v>
      </c>
    </row>
    <row r="324" spans="1:3" x14ac:dyDescent="0.25">
      <c r="A324" s="19">
        <v>36</v>
      </c>
      <c r="B324" s="20" t="s">
        <v>914</v>
      </c>
      <c r="C324" s="21">
        <f>_xlfn.XLOOKUP(A324,'corop info'!$A$2:$A$41,'corop info'!$C$2:$C$41)</f>
        <v>2502</v>
      </c>
    </row>
    <row r="325" spans="1:3" x14ac:dyDescent="0.25">
      <c r="A325" s="19">
        <v>36</v>
      </c>
      <c r="B325" s="20" t="s">
        <v>915</v>
      </c>
      <c r="C325" s="21">
        <f>_xlfn.XLOOKUP(A325,'corop info'!$A$2:$A$41,'corop info'!$C$2:$C$41)</f>
        <v>2502</v>
      </c>
    </row>
    <row r="326" spans="1:3" x14ac:dyDescent="0.25">
      <c r="A326" s="19">
        <v>36</v>
      </c>
      <c r="B326" s="20" t="s">
        <v>916</v>
      </c>
      <c r="C326" s="21">
        <f>_xlfn.XLOOKUP(A326,'corop info'!$A$2:$A$41,'corop info'!$C$2:$C$41)</f>
        <v>2502</v>
      </c>
    </row>
    <row r="327" spans="1:3" x14ac:dyDescent="0.25">
      <c r="A327" s="19">
        <v>36</v>
      </c>
      <c r="B327" s="20" t="s">
        <v>917</v>
      </c>
      <c r="C327" s="21">
        <f>_xlfn.XLOOKUP(A327,'corop info'!$A$2:$A$41,'corop info'!$C$2:$C$41)</f>
        <v>2502</v>
      </c>
    </row>
    <row r="328" spans="1:3" x14ac:dyDescent="0.25">
      <c r="A328" s="19">
        <v>36</v>
      </c>
      <c r="B328" s="20" t="s">
        <v>918</v>
      </c>
      <c r="C328" s="21">
        <f>_xlfn.XLOOKUP(A328,'corop info'!$A$2:$A$41,'corop info'!$C$2:$C$41)</f>
        <v>2502</v>
      </c>
    </row>
    <row r="329" spans="1:3" x14ac:dyDescent="0.25">
      <c r="A329" s="19">
        <v>37</v>
      </c>
      <c r="B329" s="20" t="s">
        <v>919</v>
      </c>
      <c r="C329" s="21">
        <f>_xlfn.XLOOKUP(A329,'corop info'!$A$2:$A$41,'corop info'!$C$2:$C$41)</f>
        <v>1842</v>
      </c>
    </row>
    <row r="330" spans="1:3" x14ac:dyDescent="0.25">
      <c r="A330" s="19">
        <v>37</v>
      </c>
      <c r="B330" s="20" t="s">
        <v>769</v>
      </c>
      <c r="C330" s="21">
        <f>_xlfn.XLOOKUP(A330,'corop info'!$A$2:$A$41,'corop info'!$C$2:$C$41)</f>
        <v>1842</v>
      </c>
    </row>
    <row r="331" spans="1:3" x14ac:dyDescent="0.25">
      <c r="A331" s="19">
        <v>37</v>
      </c>
      <c r="B331" s="20" t="s">
        <v>920</v>
      </c>
      <c r="C331" s="21">
        <f>_xlfn.XLOOKUP(A331,'corop info'!$A$2:$A$41,'corop info'!$C$2:$C$41)</f>
        <v>1842</v>
      </c>
    </row>
    <row r="332" spans="1:3" x14ac:dyDescent="0.25">
      <c r="A332" s="19">
        <v>37</v>
      </c>
      <c r="B332" s="20" t="s">
        <v>921</v>
      </c>
      <c r="C332" s="21">
        <f>_xlfn.XLOOKUP(A332,'corop info'!$A$2:$A$41,'corop info'!$C$2:$C$41)</f>
        <v>1842</v>
      </c>
    </row>
    <row r="333" spans="1:3" x14ac:dyDescent="0.25">
      <c r="A333" s="19">
        <v>37</v>
      </c>
      <c r="B333" s="20" t="s">
        <v>922</v>
      </c>
      <c r="C333" s="21">
        <f>_xlfn.XLOOKUP(A333,'corop info'!$A$2:$A$41,'corop info'!$C$2:$C$41)</f>
        <v>1842</v>
      </c>
    </row>
    <row r="334" spans="1:3" x14ac:dyDescent="0.25">
      <c r="A334" s="19">
        <v>37</v>
      </c>
      <c r="B334" s="20" t="s">
        <v>923</v>
      </c>
      <c r="C334" s="21">
        <f>_xlfn.XLOOKUP(A334,'corop info'!$A$2:$A$41,'corop info'!$C$2:$C$41)</f>
        <v>1842</v>
      </c>
    </row>
    <row r="335" spans="1:3" x14ac:dyDescent="0.25">
      <c r="A335" s="19">
        <v>37</v>
      </c>
      <c r="B335" s="20" t="s">
        <v>924</v>
      </c>
      <c r="C335" s="21">
        <f>_xlfn.XLOOKUP(A335,'corop info'!$A$2:$A$41,'corop info'!$C$2:$C$41)</f>
        <v>1842</v>
      </c>
    </row>
    <row r="336" spans="1:3" x14ac:dyDescent="0.25">
      <c r="A336" s="19">
        <v>37</v>
      </c>
      <c r="B336" s="20" t="s">
        <v>925</v>
      </c>
      <c r="C336" s="21">
        <f>_xlfn.XLOOKUP(A336,'corop info'!$A$2:$A$41,'corop info'!$C$2:$C$41)</f>
        <v>1842</v>
      </c>
    </row>
    <row r="337" spans="1:3" x14ac:dyDescent="0.25">
      <c r="A337" s="19">
        <v>38</v>
      </c>
      <c r="B337" s="20" t="s">
        <v>926</v>
      </c>
      <c r="C337" s="21">
        <f>_xlfn.XLOOKUP(A337,'corop info'!$A$2:$A$41,'corop info'!$C$2:$C$41)</f>
        <v>1785</v>
      </c>
    </row>
    <row r="338" spans="1:3" x14ac:dyDescent="0.25">
      <c r="A338" s="19">
        <v>38</v>
      </c>
      <c r="B338" s="20" t="s">
        <v>927</v>
      </c>
      <c r="C338" s="21">
        <f>_xlfn.XLOOKUP(A338,'corop info'!$A$2:$A$41,'corop info'!$C$2:$C$41)</f>
        <v>1785</v>
      </c>
    </row>
    <row r="339" spans="1:3" x14ac:dyDescent="0.25">
      <c r="A339" s="19">
        <v>38</v>
      </c>
      <c r="B339" s="20" t="s">
        <v>928</v>
      </c>
      <c r="C339" s="21">
        <f>_xlfn.XLOOKUP(A339,'corop info'!$A$2:$A$41,'corop info'!$C$2:$C$41)</f>
        <v>1785</v>
      </c>
    </row>
    <row r="340" spans="1:3" x14ac:dyDescent="0.25">
      <c r="A340" s="19">
        <v>38</v>
      </c>
      <c r="B340" s="20" t="s">
        <v>929</v>
      </c>
      <c r="C340" s="21">
        <f>_xlfn.XLOOKUP(A340,'corop info'!$A$2:$A$41,'corop info'!$C$2:$C$41)</f>
        <v>1785</v>
      </c>
    </row>
    <row r="341" spans="1:3" x14ac:dyDescent="0.25">
      <c r="A341" s="19">
        <v>38</v>
      </c>
      <c r="B341" s="20" t="s">
        <v>930</v>
      </c>
      <c r="C341" s="21">
        <f>_xlfn.XLOOKUP(A341,'corop info'!$A$2:$A$41,'corop info'!$C$2:$C$41)</f>
        <v>1785</v>
      </c>
    </row>
    <row r="342" spans="1:3" x14ac:dyDescent="0.25">
      <c r="A342" s="19">
        <v>38</v>
      </c>
      <c r="B342" s="20" t="s">
        <v>931</v>
      </c>
      <c r="C342" s="21">
        <f>_xlfn.XLOOKUP(A342,'corop info'!$A$2:$A$41,'corop info'!$C$2:$C$41)</f>
        <v>1785</v>
      </c>
    </row>
    <row r="343" spans="1:3" x14ac:dyDescent="0.25">
      <c r="A343" s="19">
        <v>38</v>
      </c>
      <c r="B343" s="20" t="s">
        <v>932</v>
      </c>
      <c r="C343" s="21">
        <f>_xlfn.XLOOKUP(A343,'corop info'!$A$2:$A$41,'corop info'!$C$2:$C$41)</f>
        <v>1785</v>
      </c>
    </row>
    <row r="344" spans="1:3" x14ac:dyDescent="0.25">
      <c r="A344" s="19">
        <v>39</v>
      </c>
      <c r="B344" s="20" t="s">
        <v>933</v>
      </c>
      <c r="C344" s="21">
        <f>_xlfn.XLOOKUP(A344,'corop info'!$A$2:$A$41,'corop info'!$C$2:$C$41)</f>
        <v>1759</v>
      </c>
    </row>
    <row r="345" spans="1:3" x14ac:dyDescent="0.25">
      <c r="A345" s="19">
        <v>39</v>
      </c>
      <c r="B345" s="20" t="s">
        <v>934</v>
      </c>
      <c r="C345" s="21">
        <f>_xlfn.XLOOKUP(A345,'corop info'!$A$2:$A$41,'corop info'!$C$2:$C$41)</f>
        <v>1759</v>
      </c>
    </row>
    <row r="346" spans="1:3" x14ac:dyDescent="0.25">
      <c r="A346" s="19">
        <v>39</v>
      </c>
      <c r="B346" s="20" t="s">
        <v>935</v>
      </c>
      <c r="C346" s="21">
        <f>_xlfn.XLOOKUP(A346,'corop info'!$A$2:$A$41,'corop info'!$C$2:$C$41)</f>
        <v>1759</v>
      </c>
    </row>
    <row r="347" spans="1:3" x14ac:dyDescent="0.25">
      <c r="A347" s="19">
        <v>39</v>
      </c>
      <c r="B347" s="20" t="s">
        <v>936</v>
      </c>
      <c r="C347" s="21">
        <f>_xlfn.XLOOKUP(A347,'corop info'!$A$2:$A$41,'corop info'!$C$2:$C$41)</f>
        <v>1759</v>
      </c>
    </row>
    <row r="348" spans="1:3" x14ac:dyDescent="0.25">
      <c r="A348" s="19">
        <v>39</v>
      </c>
      <c r="B348" s="20" t="s">
        <v>937</v>
      </c>
      <c r="C348" s="21">
        <f>_xlfn.XLOOKUP(A348,'corop info'!$A$2:$A$41,'corop info'!$C$2:$C$41)</f>
        <v>1759</v>
      </c>
    </row>
    <row r="349" spans="1:3" x14ac:dyDescent="0.25">
      <c r="A349" s="19">
        <v>39</v>
      </c>
      <c r="B349" s="20" t="s">
        <v>938</v>
      </c>
      <c r="C349" s="21">
        <f>_xlfn.XLOOKUP(A349,'corop info'!$A$2:$A$41,'corop info'!$C$2:$C$41)</f>
        <v>1759</v>
      </c>
    </row>
    <row r="350" spans="1:3" x14ac:dyDescent="0.25">
      <c r="A350" s="19">
        <v>39</v>
      </c>
      <c r="B350" s="20" t="s">
        <v>939</v>
      </c>
      <c r="C350" s="21">
        <f>_xlfn.XLOOKUP(A350,'corop info'!$A$2:$A$41,'corop info'!$C$2:$C$41)</f>
        <v>1759</v>
      </c>
    </row>
    <row r="351" spans="1:3" x14ac:dyDescent="0.25">
      <c r="A351" s="19">
        <v>39</v>
      </c>
      <c r="B351" s="20" t="s">
        <v>940</v>
      </c>
      <c r="C351" s="21">
        <f>_xlfn.XLOOKUP(A351,'corop info'!$A$2:$A$41,'corop info'!$C$2:$C$41)</f>
        <v>1759</v>
      </c>
    </row>
    <row r="352" spans="1:3" x14ac:dyDescent="0.25">
      <c r="A352" s="19">
        <v>39</v>
      </c>
      <c r="B352" s="20" t="s">
        <v>941</v>
      </c>
      <c r="C352" s="21">
        <f>_xlfn.XLOOKUP(A352,'corop info'!$A$2:$A$41,'corop info'!$C$2:$C$41)</f>
        <v>1759</v>
      </c>
    </row>
    <row r="353" spans="1:3" x14ac:dyDescent="0.25">
      <c r="A353" s="19">
        <v>39</v>
      </c>
      <c r="B353" s="20" t="s">
        <v>942</v>
      </c>
      <c r="C353" s="21">
        <f>_xlfn.XLOOKUP(A353,'corop info'!$A$2:$A$41,'corop info'!$C$2:$C$41)</f>
        <v>1759</v>
      </c>
    </row>
    <row r="354" spans="1:3" x14ac:dyDescent="0.25">
      <c r="A354" s="19">
        <v>39</v>
      </c>
      <c r="B354" s="20" t="s">
        <v>943</v>
      </c>
      <c r="C354" s="21">
        <f>_xlfn.XLOOKUP(A354,'corop info'!$A$2:$A$41,'corop info'!$C$2:$C$41)</f>
        <v>1759</v>
      </c>
    </row>
    <row r="355" spans="1:3" x14ac:dyDescent="0.25">
      <c r="A355" s="19">
        <v>39</v>
      </c>
      <c r="B355" s="20" t="s">
        <v>944</v>
      </c>
      <c r="C355" s="21">
        <f>_xlfn.XLOOKUP(A355,'corop info'!$A$2:$A$41,'corop info'!$C$2:$C$41)</f>
        <v>1759</v>
      </c>
    </row>
    <row r="356" spans="1:3" x14ac:dyDescent="0.25">
      <c r="A356" s="19">
        <v>39</v>
      </c>
      <c r="B356" s="20" t="s">
        <v>945</v>
      </c>
      <c r="C356" s="21">
        <f>_xlfn.XLOOKUP(A356,'corop info'!$A$2:$A$41,'corop info'!$C$2:$C$41)</f>
        <v>1759</v>
      </c>
    </row>
    <row r="357" spans="1:3" x14ac:dyDescent="0.25">
      <c r="A357" s="19">
        <v>39</v>
      </c>
      <c r="B357" s="20" t="s">
        <v>946</v>
      </c>
      <c r="C357" s="21">
        <f>_xlfn.XLOOKUP(A357,'corop info'!$A$2:$A$41,'corop info'!$C$2:$C$41)</f>
        <v>1759</v>
      </c>
    </row>
    <row r="358" spans="1:3" x14ac:dyDescent="0.25">
      <c r="A358" s="19">
        <v>39</v>
      </c>
      <c r="B358" s="20" t="s">
        <v>947</v>
      </c>
      <c r="C358" s="21">
        <f>_xlfn.XLOOKUP(A358,'corop info'!$A$2:$A$41,'corop info'!$C$2:$C$41)</f>
        <v>1759</v>
      </c>
    </row>
    <row r="359" spans="1:3" x14ac:dyDescent="0.25">
      <c r="A359" s="19">
        <v>39</v>
      </c>
      <c r="B359" s="20" t="s">
        <v>948</v>
      </c>
      <c r="C359" s="21">
        <f>_xlfn.XLOOKUP(A359,'corop info'!$A$2:$A$41,'corop info'!$C$2:$C$41)</f>
        <v>1759</v>
      </c>
    </row>
    <row r="360" spans="1:3" x14ac:dyDescent="0.25">
      <c r="A360" s="19">
        <v>39</v>
      </c>
      <c r="B360" s="20" t="s">
        <v>949</v>
      </c>
      <c r="C360" s="21">
        <f>_xlfn.XLOOKUP(A360,'corop info'!$A$2:$A$41,'corop info'!$C$2:$C$41)</f>
        <v>1759</v>
      </c>
    </row>
    <row r="361" spans="1:3" x14ac:dyDescent="0.25">
      <c r="A361" s="19">
        <v>40</v>
      </c>
      <c r="B361" s="20" t="s">
        <v>950</v>
      </c>
      <c r="C361" s="21">
        <f>_xlfn.XLOOKUP(A361,'corop info'!$A$2:$A$41,'corop info'!$C$2:$C$41)</f>
        <v>2297</v>
      </c>
    </row>
    <row r="362" spans="1:3" x14ac:dyDescent="0.25">
      <c r="A362" s="19">
        <v>40</v>
      </c>
      <c r="B362" s="20" t="s">
        <v>951</v>
      </c>
      <c r="C362" s="21">
        <f>_xlfn.XLOOKUP(A362,'corop info'!$A$2:$A$41,'corop info'!$C$2:$C$41)</f>
        <v>2297</v>
      </c>
    </row>
    <row r="363" spans="1:3" x14ac:dyDescent="0.25">
      <c r="A363" s="19">
        <v>40</v>
      </c>
      <c r="B363" s="20" t="s">
        <v>952</v>
      </c>
      <c r="C363" s="21">
        <f>_xlfn.XLOOKUP(A363,'corop info'!$A$2:$A$41,'corop info'!$C$2:$C$41)</f>
        <v>2297</v>
      </c>
    </row>
    <row r="364" spans="1:3" x14ac:dyDescent="0.25">
      <c r="A364" s="19">
        <v>40</v>
      </c>
      <c r="B364" s="20" t="s">
        <v>953</v>
      </c>
      <c r="C364" s="21">
        <f>_xlfn.XLOOKUP(A364,'corop info'!$A$2:$A$41,'corop info'!$C$2:$C$41)</f>
        <v>2297</v>
      </c>
    </row>
    <row r="365" spans="1:3" x14ac:dyDescent="0.25">
      <c r="A365" s="19">
        <v>40</v>
      </c>
      <c r="B365" s="20" t="s">
        <v>954</v>
      </c>
      <c r="C365" s="21">
        <f>_xlfn.XLOOKUP(A365,'corop info'!$A$2:$A$41,'corop info'!$C$2:$C$41)</f>
        <v>2297</v>
      </c>
    </row>
    <row r="366" spans="1:3" x14ac:dyDescent="0.25">
      <c r="A366" s="19">
        <v>40</v>
      </c>
      <c r="B366" s="20" t="s">
        <v>955</v>
      </c>
      <c r="C366" s="21">
        <f>_xlfn.XLOOKUP(A366,'corop info'!$A$2:$A$41,'corop info'!$C$2:$C$41)</f>
        <v>2297</v>
      </c>
    </row>
  </sheetData>
  <sheetProtection algorithmName="SHA-512" hashValue="SEmZ+R26P64Dbg8WMjuTvvlRqeBphyXOKiporqpZW9YUzk2FKopO5DkWW2K9fY0ojaungNrph3ale5ar6bnOgg==" saltValue="vqtYtg8zDOF5U6Y/a5ludg==" spinCount="100000" sheet="1" objects="1" scenarios="1"/>
  <hyperlinks>
    <hyperlink ref="F253" r:id="rId1" xr:uid="{1C6A1972-5EB7-41AE-9877-C0A037BB6F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5BB0-E2C9-40B1-8DCF-0B478F83C4AF}">
  <dimension ref="A1:E251"/>
  <sheetViews>
    <sheetView workbookViewId="0">
      <selection activeCell="J18" sqref="J18"/>
    </sheetView>
  </sheetViews>
  <sheetFormatPr defaultColWidth="9.33203125" defaultRowHeight="13.2" x14ac:dyDescent="0.25"/>
  <cols>
    <col min="1" max="1" width="9.33203125" style="1"/>
    <col min="2" max="2" width="21.33203125" style="1" customWidth="1"/>
    <col min="3" max="3" width="33" style="1" customWidth="1"/>
    <col min="4" max="4" width="21.33203125" style="1" customWidth="1"/>
    <col min="5" max="5" width="33" style="1" customWidth="1"/>
    <col min="6" max="16384" width="9.33203125" style="1"/>
  </cols>
  <sheetData>
    <row r="1" spans="1:5" s="15" customFormat="1" x14ac:dyDescent="0.25">
      <c r="A1" s="15" t="s">
        <v>125</v>
      </c>
      <c r="B1" s="15" t="s">
        <v>962</v>
      </c>
      <c r="C1" s="15" t="s">
        <v>963</v>
      </c>
      <c r="D1" s="15" t="s">
        <v>960</v>
      </c>
      <c r="E1" s="15" t="s">
        <v>961</v>
      </c>
    </row>
    <row r="2" spans="1:5" x14ac:dyDescent="0.25">
      <c r="A2" s="3">
        <v>1</v>
      </c>
      <c r="B2" s="14">
        <v>9.73</v>
      </c>
      <c r="C2" s="5">
        <f>12*B2</f>
        <v>116.76</v>
      </c>
      <c r="D2" s="4">
        <v>9.43</v>
      </c>
      <c r="E2" s="5">
        <f>12*D2</f>
        <v>113.16</v>
      </c>
    </row>
    <row r="3" spans="1:5" x14ac:dyDescent="0.25">
      <c r="A3" s="3">
        <v>2</v>
      </c>
      <c r="B3" s="14">
        <v>19.38</v>
      </c>
      <c r="C3" s="5">
        <f t="shared" ref="C3:C66" si="0">12*B3</f>
        <v>232.56</v>
      </c>
      <c r="D3" s="4">
        <v>18.79</v>
      </c>
      <c r="E3" s="5">
        <f t="shared" ref="E3:E66" si="1">12*D3</f>
        <v>225.48</v>
      </c>
    </row>
    <row r="4" spans="1:5" x14ac:dyDescent="0.25">
      <c r="A4" s="3">
        <v>3</v>
      </c>
      <c r="B4" s="14">
        <v>29</v>
      </c>
      <c r="C4" s="5">
        <f t="shared" si="0"/>
        <v>348</v>
      </c>
      <c r="D4" s="4">
        <v>28.12</v>
      </c>
      <c r="E4" s="5">
        <f t="shared" si="1"/>
        <v>337.44</v>
      </c>
    </row>
    <row r="5" spans="1:5" x14ac:dyDescent="0.25">
      <c r="A5" s="3">
        <v>4</v>
      </c>
      <c r="B5" s="14">
        <v>38.549999999999997</v>
      </c>
      <c r="C5" s="5">
        <f t="shared" si="0"/>
        <v>462.59999999999997</v>
      </c>
      <c r="D5" s="4">
        <v>37.39</v>
      </c>
      <c r="E5" s="5">
        <f t="shared" si="1"/>
        <v>448.68</v>
      </c>
    </row>
    <row r="6" spans="1:5" x14ac:dyDescent="0.25">
      <c r="A6" s="3">
        <v>5</v>
      </c>
      <c r="B6" s="14">
        <v>48.2</v>
      </c>
      <c r="C6" s="5">
        <f t="shared" si="0"/>
        <v>578.40000000000009</v>
      </c>
      <c r="D6" s="4">
        <v>46.75</v>
      </c>
      <c r="E6" s="5">
        <f t="shared" si="1"/>
        <v>561</v>
      </c>
    </row>
    <row r="7" spans="1:5" x14ac:dyDescent="0.25">
      <c r="A7" s="3">
        <v>6</v>
      </c>
      <c r="B7" s="14">
        <v>57.79</v>
      </c>
      <c r="C7" s="5">
        <f t="shared" si="0"/>
        <v>693.48</v>
      </c>
      <c r="D7" s="4">
        <v>56.05</v>
      </c>
      <c r="E7" s="5">
        <f t="shared" si="1"/>
        <v>672.59999999999991</v>
      </c>
    </row>
    <row r="8" spans="1:5" x14ac:dyDescent="0.25">
      <c r="A8" s="3">
        <v>7</v>
      </c>
      <c r="B8" s="14">
        <v>67.38</v>
      </c>
      <c r="C8" s="5">
        <f t="shared" si="0"/>
        <v>808.56</v>
      </c>
      <c r="D8" s="4">
        <v>65.349999999999994</v>
      </c>
      <c r="E8" s="5">
        <f t="shared" si="1"/>
        <v>784.19999999999993</v>
      </c>
    </row>
    <row r="9" spans="1:5" x14ac:dyDescent="0.25">
      <c r="A9" s="3">
        <v>8</v>
      </c>
      <c r="B9" s="14">
        <v>76.95</v>
      </c>
      <c r="C9" s="5">
        <f t="shared" si="0"/>
        <v>923.40000000000009</v>
      </c>
      <c r="D9" s="4">
        <v>74.63</v>
      </c>
      <c r="E9" s="5">
        <f t="shared" si="1"/>
        <v>895.56</v>
      </c>
    </row>
    <row r="10" spans="1:5" x14ac:dyDescent="0.25">
      <c r="A10" s="3">
        <v>9</v>
      </c>
      <c r="B10" s="14">
        <v>86.6</v>
      </c>
      <c r="C10" s="5">
        <f t="shared" si="0"/>
        <v>1039.1999999999998</v>
      </c>
      <c r="D10" s="4">
        <v>83.99</v>
      </c>
      <c r="E10" s="5">
        <f t="shared" si="1"/>
        <v>1007.8799999999999</v>
      </c>
    </row>
    <row r="11" spans="1:5" x14ac:dyDescent="0.25">
      <c r="A11" s="3">
        <v>10</v>
      </c>
      <c r="B11" s="14">
        <v>96.22</v>
      </c>
      <c r="C11" s="5">
        <f t="shared" si="0"/>
        <v>1154.6399999999999</v>
      </c>
      <c r="D11" s="4">
        <v>93.32</v>
      </c>
      <c r="E11" s="5">
        <f t="shared" si="1"/>
        <v>1119.8399999999999</v>
      </c>
    </row>
    <row r="12" spans="1:5" x14ac:dyDescent="0.25">
      <c r="A12" s="3">
        <v>11</v>
      </c>
      <c r="B12" s="14">
        <v>105.81</v>
      </c>
      <c r="C12" s="5">
        <f t="shared" si="0"/>
        <v>1269.72</v>
      </c>
      <c r="D12" s="4">
        <v>102.62</v>
      </c>
      <c r="E12" s="5">
        <f t="shared" si="1"/>
        <v>1231.44</v>
      </c>
    </row>
    <row r="13" spans="1:5" x14ac:dyDescent="0.25">
      <c r="A13" s="3">
        <v>12</v>
      </c>
      <c r="B13" s="14">
        <v>115.39</v>
      </c>
      <c r="C13" s="5">
        <f t="shared" si="0"/>
        <v>1384.68</v>
      </c>
      <c r="D13" s="4">
        <v>111.92</v>
      </c>
      <c r="E13" s="5">
        <f t="shared" si="1"/>
        <v>1343.04</v>
      </c>
    </row>
    <row r="14" spans="1:5" x14ac:dyDescent="0.25">
      <c r="A14" s="3">
        <v>13</v>
      </c>
      <c r="B14" s="14">
        <v>125</v>
      </c>
      <c r="C14" s="5">
        <f t="shared" si="0"/>
        <v>1500</v>
      </c>
      <c r="D14" s="4">
        <v>121.24</v>
      </c>
      <c r="E14" s="5">
        <f t="shared" si="1"/>
        <v>1454.8799999999999</v>
      </c>
    </row>
    <row r="15" spans="1:5" x14ac:dyDescent="0.25">
      <c r="A15" s="3">
        <v>14</v>
      </c>
      <c r="B15" s="14">
        <v>134.6</v>
      </c>
      <c r="C15" s="5">
        <f t="shared" si="0"/>
        <v>1615.1999999999998</v>
      </c>
      <c r="D15" s="4">
        <v>130.55000000000001</v>
      </c>
      <c r="E15" s="5">
        <f t="shared" si="1"/>
        <v>1566.6000000000001</v>
      </c>
    </row>
    <row r="16" spans="1:5" x14ac:dyDescent="0.25">
      <c r="A16" s="3">
        <v>15</v>
      </c>
      <c r="B16" s="14">
        <v>144.18</v>
      </c>
      <c r="C16" s="5">
        <f t="shared" si="0"/>
        <v>1730.16</v>
      </c>
      <c r="D16" s="4">
        <v>139.84</v>
      </c>
      <c r="E16" s="5">
        <f t="shared" si="1"/>
        <v>1678.08</v>
      </c>
    </row>
    <row r="17" spans="1:5" x14ac:dyDescent="0.25">
      <c r="A17" s="3">
        <v>16</v>
      </c>
      <c r="B17" s="14">
        <v>153.81</v>
      </c>
      <c r="C17" s="5">
        <f t="shared" si="0"/>
        <v>1845.72</v>
      </c>
      <c r="D17" s="4">
        <v>149.18</v>
      </c>
      <c r="E17" s="5">
        <f t="shared" si="1"/>
        <v>1790.16</v>
      </c>
    </row>
    <row r="18" spans="1:5" x14ac:dyDescent="0.25">
      <c r="A18" s="3">
        <v>17</v>
      </c>
      <c r="B18" s="14">
        <v>163.41999999999999</v>
      </c>
      <c r="C18" s="5">
        <f t="shared" si="0"/>
        <v>1961.04</v>
      </c>
      <c r="D18" s="4">
        <v>158.5</v>
      </c>
      <c r="E18" s="5">
        <f t="shared" si="1"/>
        <v>1902</v>
      </c>
    </row>
    <row r="19" spans="1:5" x14ac:dyDescent="0.25">
      <c r="A19" s="3">
        <v>18</v>
      </c>
      <c r="B19" s="14">
        <v>173.05</v>
      </c>
      <c r="C19" s="5">
        <f t="shared" si="0"/>
        <v>2076.6000000000004</v>
      </c>
      <c r="D19" s="4">
        <v>167.84</v>
      </c>
      <c r="E19" s="5">
        <f t="shared" si="1"/>
        <v>2014.08</v>
      </c>
    </row>
    <row r="20" spans="1:5" x14ac:dyDescent="0.25">
      <c r="A20" s="3">
        <v>19</v>
      </c>
      <c r="B20" s="14">
        <v>182.57</v>
      </c>
      <c r="C20" s="5">
        <f t="shared" si="0"/>
        <v>2190.84</v>
      </c>
      <c r="D20" s="4">
        <v>177.08</v>
      </c>
      <c r="E20" s="5">
        <f t="shared" si="1"/>
        <v>2124.96</v>
      </c>
    </row>
    <row r="21" spans="1:5" x14ac:dyDescent="0.25">
      <c r="A21" s="3">
        <v>20</v>
      </c>
      <c r="B21" s="14">
        <v>192.23</v>
      </c>
      <c r="C21" s="5">
        <f t="shared" si="0"/>
        <v>2306.7599999999998</v>
      </c>
      <c r="D21" s="4">
        <v>186.45</v>
      </c>
      <c r="E21" s="5">
        <f t="shared" si="1"/>
        <v>2237.3999999999996</v>
      </c>
    </row>
    <row r="22" spans="1:5" x14ac:dyDescent="0.25">
      <c r="A22" s="3">
        <v>21</v>
      </c>
      <c r="B22" s="14">
        <v>201.81</v>
      </c>
      <c r="C22" s="5">
        <f t="shared" si="0"/>
        <v>2421.7200000000003</v>
      </c>
      <c r="D22" s="4">
        <v>195.74</v>
      </c>
      <c r="E22" s="5">
        <f t="shared" si="1"/>
        <v>2348.88</v>
      </c>
    </row>
    <row r="23" spans="1:5" x14ac:dyDescent="0.25">
      <c r="A23" s="3">
        <v>22</v>
      </c>
      <c r="B23" s="14">
        <v>211.48</v>
      </c>
      <c r="C23" s="5">
        <f t="shared" si="0"/>
        <v>2537.7599999999998</v>
      </c>
      <c r="D23" s="4">
        <v>205.12</v>
      </c>
      <c r="E23" s="5">
        <f t="shared" si="1"/>
        <v>2461.44</v>
      </c>
    </row>
    <row r="24" spans="1:5" x14ac:dyDescent="0.25">
      <c r="A24" s="3">
        <v>23</v>
      </c>
      <c r="B24" s="14">
        <v>221.05</v>
      </c>
      <c r="C24" s="5">
        <f t="shared" si="0"/>
        <v>2652.6000000000004</v>
      </c>
      <c r="D24" s="4">
        <v>214.4</v>
      </c>
      <c r="E24" s="5">
        <f t="shared" si="1"/>
        <v>2572.8000000000002</v>
      </c>
    </row>
    <row r="25" spans="1:5" x14ac:dyDescent="0.25">
      <c r="A25" s="3">
        <v>24</v>
      </c>
      <c r="B25" s="14">
        <v>230.62</v>
      </c>
      <c r="C25" s="5">
        <f t="shared" si="0"/>
        <v>2767.44</v>
      </c>
      <c r="D25" s="4">
        <v>223.68</v>
      </c>
      <c r="E25" s="5">
        <f t="shared" si="1"/>
        <v>2684.16</v>
      </c>
    </row>
    <row r="26" spans="1:5" x14ac:dyDescent="0.25">
      <c r="A26" s="3">
        <v>25</v>
      </c>
      <c r="B26" s="14">
        <v>240.27</v>
      </c>
      <c r="C26" s="5">
        <f t="shared" si="0"/>
        <v>2883.2400000000002</v>
      </c>
      <c r="D26" s="4">
        <v>233.04</v>
      </c>
      <c r="E26" s="5">
        <f t="shared" si="1"/>
        <v>2796.48</v>
      </c>
    </row>
    <row r="27" spans="1:5" x14ac:dyDescent="0.25">
      <c r="A27" s="3">
        <v>26</v>
      </c>
      <c r="B27" s="14">
        <v>249.82</v>
      </c>
      <c r="C27" s="5">
        <f t="shared" si="0"/>
        <v>2997.84</v>
      </c>
      <c r="D27" s="4">
        <v>242.3</v>
      </c>
      <c r="E27" s="5">
        <f t="shared" si="1"/>
        <v>2907.6000000000004</v>
      </c>
    </row>
    <row r="28" spans="1:5" x14ac:dyDescent="0.25">
      <c r="A28" s="3">
        <v>27</v>
      </c>
      <c r="B28" s="14">
        <v>259.39</v>
      </c>
      <c r="C28" s="5">
        <f t="shared" si="0"/>
        <v>3112.68</v>
      </c>
      <c r="D28" s="4">
        <v>251.59</v>
      </c>
      <c r="E28" s="5">
        <f t="shared" si="1"/>
        <v>3019.08</v>
      </c>
    </row>
    <row r="29" spans="1:5" x14ac:dyDescent="0.25">
      <c r="A29" s="3">
        <v>28</v>
      </c>
      <c r="B29" s="14">
        <v>269.07</v>
      </c>
      <c r="C29" s="5">
        <f t="shared" si="0"/>
        <v>3228.84</v>
      </c>
      <c r="D29" s="4">
        <v>260.98</v>
      </c>
      <c r="E29" s="5">
        <f t="shared" si="1"/>
        <v>3131.76</v>
      </c>
    </row>
    <row r="30" spans="1:5" x14ac:dyDescent="0.25">
      <c r="A30" s="3">
        <v>29</v>
      </c>
      <c r="B30" s="14">
        <v>278.66000000000003</v>
      </c>
      <c r="C30" s="5">
        <f t="shared" si="0"/>
        <v>3343.92</v>
      </c>
      <c r="D30" s="4">
        <v>270.27999999999997</v>
      </c>
      <c r="E30" s="5">
        <f t="shared" si="1"/>
        <v>3243.3599999999997</v>
      </c>
    </row>
    <row r="31" spans="1:5" x14ac:dyDescent="0.25">
      <c r="A31" s="3">
        <v>30</v>
      </c>
      <c r="B31" s="14">
        <v>288.27</v>
      </c>
      <c r="C31" s="5">
        <f t="shared" si="0"/>
        <v>3459.24</v>
      </c>
      <c r="D31" s="4">
        <v>279.60000000000002</v>
      </c>
      <c r="E31" s="5">
        <f t="shared" si="1"/>
        <v>3355.2000000000003</v>
      </c>
    </row>
    <row r="32" spans="1:5" x14ac:dyDescent="0.25">
      <c r="A32" s="3">
        <v>31</v>
      </c>
      <c r="B32" s="14">
        <v>297.85000000000002</v>
      </c>
      <c r="C32" s="5">
        <f t="shared" si="0"/>
        <v>3574.2000000000003</v>
      </c>
      <c r="D32" s="4">
        <v>288.89</v>
      </c>
      <c r="E32" s="5">
        <f t="shared" si="1"/>
        <v>3466.68</v>
      </c>
    </row>
    <row r="33" spans="1:5" x14ac:dyDescent="0.25">
      <c r="A33" s="3">
        <v>32</v>
      </c>
      <c r="B33" s="14">
        <v>307.49</v>
      </c>
      <c r="C33" s="5">
        <f t="shared" si="0"/>
        <v>3689.88</v>
      </c>
      <c r="D33" s="4">
        <v>298.24</v>
      </c>
      <c r="E33" s="5">
        <f t="shared" si="1"/>
        <v>3578.88</v>
      </c>
    </row>
    <row r="34" spans="1:5" x14ac:dyDescent="0.25">
      <c r="A34" s="3">
        <v>33</v>
      </c>
      <c r="B34" s="14">
        <v>317.08</v>
      </c>
      <c r="C34" s="5">
        <f t="shared" si="0"/>
        <v>3804.96</v>
      </c>
      <c r="D34" s="4">
        <v>307.54000000000002</v>
      </c>
      <c r="E34" s="5">
        <f t="shared" si="1"/>
        <v>3690.4800000000005</v>
      </c>
    </row>
    <row r="35" spans="1:5" x14ac:dyDescent="0.25">
      <c r="A35" s="3">
        <v>34</v>
      </c>
      <c r="B35" s="14">
        <v>326.67</v>
      </c>
      <c r="C35" s="5">
        <f t="shared" si="0"/>
        <v>3920.04</v>
      </c>
      <c r="D35" s="4">
        <v>316.83999999999997</v>
      </c>
      <c r="E35" s="5">
        <f t="shared" si="1"/>
        <v>3802.08</v>
      </c>
    </row>
    <row r="36" spans="1:5" x14ac:dyDescent="0.25">
      <c r="A36" s="3">
        <v>35</v>
      </c>
      <c r="B36" s="14">
        <v>336.32</v>
      </c>
      <c r="C36" s="5">
        <f t="shared" si="0"/>
        <v>4035.84</v>
      </c>
      <c r="D36" s="4">
        <v>326.2</v>
      </c>
      <c r="E36" s="5">
        <f t="shared" si="1"/>
        <v>3914.3999999999996</v>
      </c>
    </row>
    <row r="37" spans="1:5" x14ac:dyDescent="0.25">
      <c r="A37" s="3">
        <v>36</v>
      </c>
      <c r="B37" s="14">
        <v>345.95</v>
      </c>
      <c r="C37" s="5">
        <f t="shared" si="0"/>
        <v>4151.3999999999996</v>
      </c>
      <c r="D37" s="4">
        <v>335.54</v>
      </c>
      <c r="E37" s="5">
        <f t="shared" si="1"/>
        <v>4026.4800000000005</v>
      </c>
    </row>
    <row r="38" spans="1:5" x14ac:dyDescent="0.25">
      <c r="A38" s="3">
        <v>37</v>
      </c>
      <c r="B38" s="14">
        <v>355.49</v>
      </c>
      <c r="C38" s="5">
        <f t="shared" si="0"/>
        <v>4265.88</v>
      </c>
      <c r="D38" s="4">
        <v>344.8</v>
      </c>
      <c r="E38" s="5">
        <f t="shared" si="1"/>
        <v>4137.6000000000004</v>
      </c>
    </row>
    <row r="39" spans="1:5" x14ac:dyDescent="0.25">
      <c r="A39" s="3">
        <v>38</v>
      </c>
      <c r="B39" s="14">
        <v>365.07</v>
      </c>
      <c r="C39" s="5">
        <f t="shared" si="0"/>
        <v>4380.84</v>
      </c>
      <c r="D39" s="4">
        <v>354.09</v>
      </c>
      <c r="E39" s="5">
        <f t="shared" si="1"/>
        <v>4249.08</v>
      </c>
    </row>
    <row r="40" spans="1:5" x14ac:dyDescent="0.25">
      <c r="A40" s="3">
        <v>39</v>
      </c>
      <c r="B40" s="14">
        <v>374.72</v>
      </c>
      <c r="C40" s="5">
        <f t="shared" si="0"/>
        <v>4496.6400000000003</v>
      </c>
      <c r="D40" s="4">
        <v>363.45</v>
      </c>
      <c r="E40" s="5">
        <f t="shared" si="1"/>
        <v>4361.3999999999996</v>
      </c>
    </row>
    <row r="41" spans="1:5" x14ac:dyDescent="0.25">
      <c r="A41" s="3">
        <v>40</v>
      </c>
      <c r="B41" s="14">
        <v>384.3</v>
      </c>
      <c r="C41" s="5">
        <f t="shared" si="0"/>
        <v>4611.6000000000004</v>
      </c>
      <c r="D41" s="4">
        <v>372.74</v>
      </c>
      <c r="E41" s="5">
        <f t="shared" si="1"/>
        <v>4472.88</v>
      </c>
    </row>
    <row r="42" spans="1:5" x14ac:dyDescent="0.25">
      <c r="A42" s="3">
        <v>41</v>
      </c>
      <c r="B42" s="14">
        <v>393.88</v>
      </c>
      <c r="C42" s="5">
        <f t="shared" si="0"/>
        <v>4726.5599999999995</v>
      </c>
      <c r="D42" s="4">
        <v>382.03</v>
      </c>
      <c r="E42" s="5">
        <f t="shared" si="1"/>
        <v>4584.3599999999997</v>
      </c>
    </row>
    <row r="43" spans="1:5" x14ac:dyDescent="0.25">
      <c r="A43" s="3">
        <v>42</v>
      </c>
      <c r="B43" s="14">
        <v>403.51</v>
      </c>
      <c r="C43" s="5">
        <f t="shared" si="0"/>
        <v>4842.12</v>
      </c>
      <c r="D43" s="4">
        <v>391.37</v>
      </c>
      <c r="E43" s="5">
        <f t="shared" si="1"/>
        <v>4696.4400000000005</v>
      </c>
    </row>
    <row r="44" spans="1:5" x14ac:dyDescent="0.25">
      <c r="A44" s="3">
        <v>43</v>
      </c>
      <c r="B44" s="14">
        <v>413.15</v>
      </c>
      <c r="C44" s="5">
        <f t="shared" si="0"/>
        <v>4957.7999999999993</v>
      </c>
      <c r="D44" s="4">
        <v>400.72</v>
      </c>
      <c r="E44" s="5">
        <f t="shared" si="1"/>
        <v>4808.6400000000003</v>
      </c>
    </row>
    <row r="45" spans="1:5" x14ac:dyDescent="0.25">
      <c r="A45" s="3">
        <v>44</v>
      </c>
      <c r="B45" s="14">
        <v>422.7</v>
      </c>
      <c r="C45" s="5">
        <f t="shared" si="0"/>
        <v>5072.3999999999996</v>
      </c>
      <c r="D45" s="4">
        <v>409.99</v>
      </c>
      <c r="E45" s="5">
        <f t="shared" si="1"/>
        <v>4919.88</v>
      </c>
    </row>
    <row r="46" spans="1:5" x14ac:dyDescent="0.25">
      <c r="A46" s="3">
        <v>45</v>
      </c>
      <c r="B46" s="14">
        <v>432.28</v>
      </c>
      <c r="C46" s="5">
        <f t="shared" si="0"/>
        <v>5187.3599999999997</v>
      </c>
      <c r="D46" s="4">
        <v>419.28</v>
      </c>
      <c r="E46" s="5">
        <f t="shared" si="1"/>
        <v>5031.3599999999997</v>
      </c>
    </row>
    <row r="47" spans="1:5" x14ac:dyDescent="0.25">
      <c r="A47" s="3">
        <v>46</v>
      </c>
      <c r="B47" s="14">
        <v>441.96</v>
      </c>
      <c r="C47" s="5">
        <f t="shared" si="0"/>
        <v>5303.5199999999995</v>
      </c>
      <c r="D47" s="4">
        <v>428.67</v>
      </c>
      <c r="E47" s="5">
        <f t="shared" si="1"/>
        <v>5144.04</v>
      </c>
    </row>
    <row r="48" spans="1:5" x14ac:dyDescent="0.25">
      <c r="A48" s="3">
        <v>47</v>
      </c>
      <c r="B48" s="14">
        <v>451.51</v>
      </c>
      <c r="C48" s="5">
        <f t="shared" si="0"/>
        <v>5418.12</v>
      </c>
      <c r="D48" s="4">
        <v>437.93</v>
      </c>
      <c r="E48" s="5">
        <f t="shared" si="1"/>
        <v>5255.16</v>
      </c>
    </row>
    <row r="49" spans="1:5" x14ac:dyDescent="0.25">
      <c r="A49" s="3">
        <v>48</v>
      </c>
      <c r="B49" s="14">
        <v>461.16</v>
      </c>
      <c r="C49" s="5">
        <f t="shared" si="0"/>
        <v>5533.92</v>
      </c>
      <c r="D49" s="4">
        <v>447.29</v>
      </c>
      <c r="E49" s="5">
        <f t="shared" si="1"/>
        <v>5367.4800000000005</v>
      </c>
    </row>
    <row r="50" spans="1:5" x14ac:dyDescent="0.25">
      <c r="A50" s="3">
        <v>49</v>
      </c>
      <c r="B50" s="14">
        <v>470.75</v>
      </c>
      <c r="C50" s="5">
        <f t="shared" si="0"/>
        <v>5649</v>
      </c>
      <c r="D50" s="4">
        <v>456.59</v>
      </c>
      <c r="E50" s="5">
        <f t="shared" si="1"/>
        <v>5479.08</v>
      </c>
    </row>
    <row r="51" spans="1:5" x14ac:dyDescent="0.25">
      <c r="A51" s="3">
        <v>50</v>
      </c>
      <c r="B51" s="14">
        <v>480.35</v>
      </c>
      <c r="C51" s="5">
        <f t="shared" si="0"/>
        <v>5764.2000000000007</v>
      </c>
      <c r="D51" s="4">
        <v>465.9</v>
      </c>
      <c r="E51" s="5">
        <f t="shared" si="1"/>
        <v>5590.7999999999993</v>
      </c>
    </row>
    <row r="52" spans="1:5" x14ac:dyDescent="0.25">
      <c r="A52" s="3">
        <v>51</v>
      </c>
      <c r="B52" s="14">
        <v>489.91</v>
      </c>
      <c r="C52" s="5">
        <f t="shared" si="0"/>
        <v>5878.92</v>
      </c>
      <c r="D52" s="4">
        <v>475.18</v>
      </c>
      <c r="E52" s="5">
        <f t="shared" si="1"/>
        <v>5702.16</v>
      </c>
    </row>
    <row r="53" spans="1:5" x14ac:dyDescent="0.25">
      <c r="A53" s="3">
        <v>52</v>
      </c>
      <c r="B53" s="14">
        <v>499.55</v>
      </c>
      <c r="C53" s="5">
        <f t="shared" si="0"/>
        <v>5994.6</v>
      </c>
      <c r="D53" s="4">
        <v>484.53</v>
      </c>
      <c r="E53" s="5">
        <f t="shared" si="1"/>
        <v>5814.36</v>
      </c>
    </row>
    <row r="54" spans="1:5" x14ac:dyDescent="0.25">
      <c r="A54" s="3">
        <v>53</v>
      </c>
      <c r="B54" s="14">
        <v>509.15</v>
      </c>
      <c r="C54" s="5">
        <f t="shared" si="0"/>
        <v>6109.7999999999993</v>
      </c>
      <c r="D54" s="4">
        <v>493.84</v>
      </c>
      <c r="E54" s="5">
        <f t="shared" si="1"/>
        <v>5926.08</v>
      </c>
    </row>
    <row r="55" spans="1:5" x14ac:dyDescent="0.25">
      <c r="A55" s="3">
        <v>54</v>
      </c>
      <c r="B55" s="14">
        <v>518.77</v>
      </c>
      <c r="C55" s="5">
        <f t="shared" si="0"/>
        <v>6225.24</v>
      </c>
      <c r="D55" s="4">
        <v>503.17</v>
      </c>
      <c r="E55" s="5">
        <f t="shared" si="1"/>
        <v>6038.04</v>
      </c>
    </row>
    <row r="56" spans="1:5" x14ac:dyDescent="0.25">
      <c r="A56" s="3">
        <v>55</v>
      </c>
      <c r="B56" s="14">
        <v>528.36</v>
      </c>
      <c r="C56" s="5">
        <f t="shared" si="0"/>
        <v>6340.32</v>
      </c>
      <c r="D56" s="4">
        <v>512.47</v>
      </c>
      <c r="E56" s="5">
        <f t="shared" si="1"/>
        <v>6149.64</v>
      </c>
    </row>
    <row r="57" spans="1:5" x14ac:dyDescent="0.25">
      <c r="A57" s="3">
        <v>56</v>
      </c>
      <c r="B57" s="14">
        <v>537.96</v>
      </c>
      <c r="C57" s="5">
        <f t="shared" si="0"/>
        <v>6455.52</v>
      </c>
      <c r="D57" s="4">
        <v>521.78</v>
      </c>
      <c r="E57" s="5">
        <f t="shared" si="1"/>
        <v>6261.36</v>
      </c>
    </row>
    <row r="58" spans="1:5" x14ac:dyDescent="0.25">
      <c r="A58" s="3">
        <v>57</v>
      </c>
      <c r="B58" s="14">
        <v>547.54</v>
      </c>
      <c r="C58" s="5">
        <f t="shared" si="0"/>
        <v>6570.48</v>
      </c>
      <c r="D58" s="4">
        <v>531.07000000000005</v>
      </c>
      <c r="E58" s="5">
        <f t="shared" si="1"/>
        <v>6372.84</v>
      </c>
    </row>
    <row r="59" spans="1:5" x14ac:dyDescent="0.25">
      <c r="A59" s="3">
        <v>58</v>
      </c>
      <c r="B59" s="14">
        <v>557.21</v>
      </c>
      <c r="C59" s="5">
        <f t="shared" si="0"/>
        <v>6686.52</v>
      </c>
      <c r="D59" s="4">
        <v>540.45000000000005</v>
      </c>
      <c r="E59" s="5">
        <f t="shared" si="1"/>
        <v>6485.4000000000005</v>
      </c>
    </row>
    <row r="60" spans="1:5" x14ac:dyDescent="0.25">
      <c r="A60" s="3">
        <v>59</v>
      </c>
      <c r="B60" s="14">
        <v>566.74</v>
      </c>
      <c r="C60" s="5">
        <f t="shared" si="0"/>
        <v>6800.88</v>
      </c>
      <c r="D60" s="4">
        <v>549.70000000000005</v>
      </c>
      <c r="E60" s="5">
        <f t="shared" si="1"/>
        <v>6596.4000000000005</v>
      </c>
    </row>
    <row r="61" spans="1:5" x14ac:dyDescent="0.25">
      <c r="A61" s="3">
        <v>60</v>
      </c>
      <c r="B61" s="14">
        <v>576.37</v>
      </c>
      <c r="C61" s="5">
        <f t="shared" si="0"/>
        <v>6916.4400000000005</v>
      </c>
      <c r="D61" s="4">
        <v>559.04</v>
      </c>
      <c r="E61" s="5">
        <f t="shared" si="1"/>
        <v>6708.48</v>
      </c>
    </row>
    <row r="62" spans="1:5" x14ac:dyDescent="0.25">
      <c r="A62" s="3">
        <v>61</v>
      </c>
      <c r="B62" s="14">
        <v>581.37</v>
      </c>
      <c r="C62" s="5">
        <f t="shared" si="0"/>
        <v>6976.4400000000005</v>
      </c>
      <c r="D62" s="4">
        <v>563.89</v>
      </c>
      <c r="E62" s="5">
        <f t="shared" si="1"/>
        <v>6766.68</v>
      </c>
    </row>
    <row r="63" spans="1:5" x14ac:dyDescent="0.25">
      <c r="A63" s="3">
        <v>62</v>
      </c>
      <c r="B63" s="14">
        <v>586.33000000000004</v>
      </c>
      <c r="C63" s="5">
        <f t="shared" si="0"/>
        <v>7035.9600000000009</v>
      </c>
      <c r="D63" s="4">
        <v>568.70000000000005</v>
      </c>
      <c r="E63" s="5">
        <f t="shared" si="1"/>
        <v>6824.4000000000005</v>
      </c>
    </row>
    <row r="64" spans="1:5" x14ac:dyDescent="0.25">
      <c r="A64" s="3">
        <v>63</v>
      </c>
      <c r="B64" s="14">
        <v>591.28</v>
      </c>
      <c r="C64" s="5">
        <f t="shared" si="0"/>
        <v>7095.36</v>
      </c>
      <c r="D64" s="4">
        <v>573.5</v>
      </c>
      <c r="E64" s="5">
        <f t="shared" si="1"/>
        <v>6882</v>
      </c>
    </row>
    <row r="65" spans="1:5" x14ac:dyDescent="0.25">
      <c r="A65" s="3">
        <v>64</v>
      </c>
      <c r="B65" s="14">
        <v>596.29999999999995</v>
      </c>
      <c r="C65" s="5">
        <f t="shared" si="0"/>
        <v>7155.5999999999995</v>
      </c>
      <c r="D65" s="4">
        <v>578.37</v>
      </c>
      <c r="E65" s="5">
        <f t="shared" si="1"/>
        <v>6940.4400000000005</v>
      </c>
    </row>
    <row r="66" spans="1:5" x14ac:dyDescent="0.25">
      <c r="A66" s="3">
        <v>65</v>
      </c>
      <c r="B66" s="14">
        <v>601.22</v>
      </c>
      <c r="C66" s="5">
        <f t="shared" si="0"/>
        <v>7214.64</v>
      </c>
      <c r="D66" s="4">
        <v>583.14</v>
      </c>
      <c r="E66" s="5">
        <f t="shared" si="1"/>
        <v>6997.68</v>
      </c>
    </row>
    <row r="67" spans="1:5" x14ac:dyDescent="0.25">
      <c r="A67" s="3">
        <v>66</v>
      </c>
      <c r="B67" s="14">
        <v>606.25</v>
      </c>
      <c r="C67" s="5">
        <f t="shared" ref="C67:C130" si="2">12*B67</f>
        <v>7275</v>
      </c>
      <c r="D67" s="4">
        <v>588.02</v>
      </c>
      <c r="E67" s="5">
        <f t="shared" ref="E67:E130" si="3">12*D67</f>
        <v>7056.24</v>
      </c>
    </row>
    <row r="68" spans="1:5" x14ac:dyDescent="0.25">
      <c r="A68" s="3">
        <v>67</v>
      </c>
      <c r="B68" s="14">
        <v>611.23</v>
      </c>
      <c r="C68" s="5">
        <f t="shared" si="2"/>
        <v>7334.76</v>
      </c>
      <c r="D68" s="4">
        <v>592.85</v>
      </c>
      <c r="E68" s="5">
        <f t="shared" si="3"/>
        <v>7114.2000000000007</v>
      </c>
    </row>
    <row r="69" spans="1:5" x14ac:dyDescent="0.25">
      <c r="A69" s="3">
        <v>68</v>
      </c>
      <c r="B69" s="14">
        <v>616.13</v>
      </c>
      <c r="C69" s="5">
        <f t="shared" si="2"/>
        <v>7393.5599999999995</v>
      </c>
      <c r="D69" s="4">
        <v>597.6</v>
      </c>
      <c r="E69" s="5">
        <f t="shared" si="3"/>
        <v>7171.2000000000007</v>
      </c>
    </row>
    <row r="70" spans="1:5" x14ac:dyDescent="0.25">
      <c r="A70" s="3">
        <v>69</v>
      </c>
      <c r="B70" s="14">
        <v>621.16999999999996</v>
      </c>
      <c r="C70" s="5">
        <f t="shared" si="2"/>
        <v>7454.0399999999991</v>
      </c>
      <c r="D70" s="4">
        <v>602.49</v>
      </c>
      <c r="E70" s="5">
        <f t="shared" si="3"/>
        <v>7229.88</v>
      </c>
    </row>
    <row r="71" spans="1:5" x14ac:dyDescent="0.25">
      <c r="A71" s="3">
        <v>70</v>
      </c>
      <c r="B71" s="14">
        <v>626.1</v>
      </c>
      <c r="C71" s="5">
        <f t="shared" si="2"/>
        <v>7513.2000000000007</v>
      </c>
      <c r="D71" s="4">
        <v>607.27</v>
      </c>
      <c r="E71" s="5">
        <f t="shared" si="3"/>
        <v>7287.24</v>
      </c>
    </row>
    <row r="72" spans="1:5" x14ac:dyDescent="0.25">
      <c r="A72" s="3">
        <v>71</v>
      </c>
      <c r="B72" s="14">
        <v>631.13</v>
      </c>
      <c r="C72" s="5">
        <f t="shared" si="2"/>
        <v>7573.5599999999995</v>
      </c>
      <c r="D72" s="4">
        <v>612.15</v>
      </c>
      <c r="E72" s="5">
        <f t="shared" si="3"/>
        <v>7345.7999999999993</v>
      </c>
    </row>
    <row r="73" spans="1:5" x14ac:dyDescent="0.25">
      <c r="A73" s="3">
        <v>72</v>
      </c>
      <c r="B73" s="14">
        <v>636.05999999999995</v>
      </c>
      <c r="C73" s="5">
        <f t="shared" si="2"/>
        <v>7632.7199999999993</v>
      </c>
      <c r="D73" s="4">
        <v>616.92999999999995</v>
      </c>
      <c r="E73" s="5">
        <f t="shared" si="3"/>
        <v>7403.16</v>
      </c>
    </row>
    <row r="74" spans="1:5" x14ac:dyDescent="0.25">
      <c r="A74" s="3">
        <v>73</v>
      </c>
      <c r="B74" s="14">
        <v>641.08000000000004</v>
      </c>
      <c r="C74" s="5">
        <f t="shared" si="2"/>
        <v>7692.9600000000009</v>
      </c>
      <c r="D74" s="4">
        <v>621.79999999999995</v>
      </c>
      <c r="E74" s="5">
        <f t="shared" si="3"/>
        <v>7461.5999999999995</v>
      </c>
    </row>
    <row r="75" spans="1:5" x14ac:dyDescent="0.25">
      <c r="A75" s="3">
        <v>74</v>
      </c>
      <c r="B75" s="14">
        <v>646.04999999999995</v>
      </c>
      <c r="C75" s="5">
        <f t="shared" si="2"/>
        <v>7752.5999999999995</v>
      </c>
      <c r="D75" s="4">
        <v>626.62</v>
      </c>
      <c r="E75" s="5">
        <f t="shared" si="3"/>
        <v>7519.4400000000005</v>
      </c>
    </row>
    <row r="76" spans="1:5" x14ac:dyDescent="0.25">
      <c r="A76" s="3">
        <v>75</v>
      </c>
      <c r="B76" s="14">
        <v>650.95000000000005</v>
      </c>
      <c r="C76" s="5">
        <f t="shared" si="2"/>
        <v>7811.4000000000005</v>
      </c>
      <c r="D76" s="4">
        <v>631.37</v>
      </c>
      <c r="E76" s="5">
        <f t="shared" si="3"/>
        <v>7576.4400000000005</v>
      </c>
    </row>
    <row r="77" spans="1:5" x14ac:dyDescent="0.25">
      <c r="A77" s="3">
        <v>76</v>
      </c>
      <c r="B77" s="14">
        <v>655.95</v>
      </c>
      <c r="C77" s="5">
        <f t="shared" si="2"/>
        <v>7871.4000000000005</v>
      </c>
      <c r="D77" s="4">
        <v>636.22</v>
      </c>
      <c r="E77" s="5">
        <f t="shared" si="3"/>
        <v>7634.64</v>
      </c>
    </row>
    <row r="78" spans="1:5" x14ac:dyDescent="0.25">
      <c r="A78" s="3">
        <v>77</v>
      </c>
      <c r="B78" s="14">
        <v>660.91</v>
      </c>
      <c r="C78" s="5">
        <f t="shared" si="2"/>
        <v>7930.92</v>
      </c>
      <c r="D78" s="4">
        <v>641.03</v>
      </c>
      <c r="E78" s="5">
        <f t="shared" si="3"/>
        <v>7692.36</v>
      </c>
    </row>
    <row r="79" spans="1:5" x14ac:dyDescent="0.25">
      <c r="A79" s="3">
        <v>78</v>
      </c>
      <c r="B79" s="14">
        <v>665.91</v>
      </c>
      <c r="C79" s="5">
        <f t="shared" si="2"/>
        <v>7990.92</v>
      </c>
      <c r="D79" s="4">
        <v>645.88</v>
      </c>
      <c r="E79" s="5">
        <f t="shared" si="3"/>
        <v>7750.5599999999995</v>
      </c>
    </row>
    <row r="80" spans="1:5" x14ac:dyDescent="0.25">
      <c r="A80" s="3">
        <v>79</v>
      </c>
      <c r="B80" s="14">
        <v>670.86</v>
      </c>
      <c r="C80" s="5">
        <f t="shared" si="2"/>
        <v>8050.32</v>
      </c>
      <c r="D80" s="4">
        <v>650.67999999999995</v>
      </c>
      <c r="E80" s="5">
        <f t="shared" si="3"/>
        <v>7808.16</v>
      </c>
    </row>
    <row r="81" spans="1:5" x14ac:dyDescent="0.25">
      <c r="A81" s="3">
        <v>80</v>
      </c>
      <c r="B81" s="14">
        <v>675.87</v>
      </c>
      <c r="C81" s="5">
        <f t="shared" si="2"/>
        <v>8110.4400000000005</v>
      </c>
      <c r="D81" s="4">
        <v>655.54</v>
      </c>
      <c r="E81" s="5">
        <f t="shared" si="3"/>
        <v>7866.48</v>
      </c>
    </row>
    <row r="82" spans="1:5" x14ac:dyDescent="0.25">
      <c r="A82" s="3">
        <v>81</v>
      </c>
      <c r="B82" s="14">
        <v>680.86</v>
      </c>
      <c r="C82" s="5">
        <f t="shared" si="2"/>
        <v>8170.32</v>
      </c>
      <c r="D82" s="4">
        <v>660.38</v>
      </c>
      <c r="E82" s="5">
        <f t="shared" si="3"/>
        <v>7924.5599999999995</v>
      </c>
    </row>
    <row r="83" spans="1:5" x14ac:dyDescent="0.25">
      <c r="A83" s="3">
        <v>82</v>
      </c>
      <c r="B83" s="14">
        <v>685.81</v>
      </c>
      <c r="C83" s="5">
        <f t="shared" si="2"/>
        <v>8229.7199999999993</v>
      </c>
      <c r="D83" s="4">
        <v>665.19</v>
      </c>
      <c r="E83" s="5">
        <f t="shared" si="3"/>
        <v>7982.2800000000007</v>
      </c>
    </row>
    <row r="84" spans="1:5" x14ac:dyDescent="0.25">
      <c r="A84" s="3">
        <v>83</v>
      </c>
      <c r="B84" s="14">
        <v>690.77</v>
      </c>
      <c r="C84" s="5">
        <f t="shared" si="2"/>
        <v>8289.24</v>
      </c>
      <c r="D84" s="4">
        <v>670</v>
      </c>
      <c r="E84" s="5">
        <f t="shared" si="3"/>
        <v>8040</v>
      </c>
    </row>
    <row r="85" spans="1:5" x14ac:dyDescent="0.25">
      <c r="A85" s="3">
        <v>84</v>
      </c>
      <c r="B85" s="14">
        <v>695.81</v>
      </c>
      <c r="C85" s="5">
        <f t="shared" si="2"/>
        <v>8349.7199999999993</v>
      </c>
      <c r="D85" s="4">
        <v>674.88</v>
      </c>
      <c r="E85" s="5">
        <f t="shared" si="3"/>
        <v>8098.5599999999995</v>
      </c>
    </row>
    <row r="86" spans="1:5" x14ac:dyDescent="0.25">
      <c r="A86" s="3">
        <v>85</v>
      </c>
      <c r="B86" s="14">
        <v>700.7</v>
      </c>
      <c r="C86" s="5">
        <f t="shared" si="2"/>
        <v>8408.4000000000015</v>
      </c>
      <c r="D86" s="4">
        <v>679.63</v>
      </c>
      <c r="E86" s="5">
        <f t="shared" si="3"/>
        <v>8155.5599999999995</v>
      </c>
    </row>
    <row r="87" spans="1:5" x14ac:dyDescent="0.25">
      <c r="A87" s="3">
        <v>86</v>
      </c>
      <c r="B87" s="14">
        <v>705.72</v>
      </c>
      <c r="C87" s="5">
        <f t="shared" si="2"/>
        <v>8468.64</v>
      </c>
      <c r="D87" s="4">
        <v>684.5</v>
      </c>
      <c r="E87" s="5">
        <f t="shared" si="3"/>
        <v>8214</v>
      </c>
    </row>
    <row r="88" spans="1:5" x14ac:dyDescent="0.25">
      <c r="A88" s="3">
        <v>87</v>
      </c>
      <c r="B88" s="14">
        <v>710.64</v>
      </c>
      <c r="C88" s="5">
        <f t="shared" si="2"/>
        <v>8527.68</v>
      </c>
      <c r="D88" s="4">
        <v>689.27</v>
      </c>
      <c r="E88" s="5">
        <f t="shared" si="3"/>
        <v>8271.24</v>
      </c>
    </row>
    <row r="89" spans="1:5" x14ac:dyDescent="0.25">
      <c r="A89" s="3">
        <v>88</v>
      </c>
      <c r="B89" s="14">
        <v>715.66</v>
      </c>
      <c r="C89" s="5">
        <f t="shared" si="2"/>
        <v>8587.92</v>
      </c>
      <c r="D89" s="4">
        <v>694.14</v>
      </c>
      <c r="E89" s="5">
        <f t="shared" si="3"/>
        <v>8329.68</v>
      </c>
    </row>
    <row r="90" spans="1:5" x14ac:dyDescent="0.25">
      <c r="A90" s="3">
        <v>89</v>
      </c>
      <c r="B90" s="14">
        <v>720.66</v>
      </c>
      <c r="C90" s="5">
        <f t="shared" si="2"/>
        <v>8647.92</v>
      </c>
      <c r="D90" s="4">
        <v>698.99</v>
      </c>
      <c r="E90" s="5">
        <f t="shared" si="3"/>
        <v>8387.880000000001</v>
      </c>
    </row>
    <row r="91" spans="1:5" x14ac:dyDescent="0.25">
      <c r="A91" s="3">
        <v>90</v>
      </c>
      <c r="B91" s="14">
        <v>725.6</v>
      </c>
      <c r="C91" s="5">
        <f t="shared" si="2"/>
        <v>8707.2000000000007</v>
      </c>
      <c r="D91" s="4">
        <v>703.78</v>
      </c>
      <c r="E91" s="5">
        <f t="shared" si="3"/>
        <v>8445.36</v>
      </c>
    </row>
    <row r="92" spans="1:5" x14ac:dyDescent="0.25">
      <c r="A92" s="3">
        <v>91</v>
      </c>
      <c r="B92" s="14">
        <v>730.57</v>
      </c>
      <c r="C92" s="5">
        <f t="shared" si="2"/>
        <v>8766.84</v>
      </c>
      <c r="D92" s="4">
        <v>708.6</v>
      </c>
      <c r="E92" s="5">
        <f t="shared" si="3"/>
        <v>8503.2000000000007</v>
      </c>
    </row>
    <row r="93" spans="1:5" x14ac:dyDescent="0.25">
      <c r="A93" s="3">
        <v>92</v>
      </c>
      <c r="B93" s="14">
        <v>735.55</v>
      </c>
      <c r="C93" s="5">
        <f t="shared" si="2"/>
        <v>8826.5999999999985</v>
      </c>
      <c r="D93" s="4">
        <v>713.43</v>
      </c>
      <c r="E93" s="5">
        <f t="shared" si="3"/>
        <v>8561.16</v>
      </c>
    </row>
    <row r="94" spans="1:5" x14ac:dyDescent="0.25">
      <c r="A94" s="3">
        <v>93</v>
      </c>
      <c r="B94" s="14">
        <v>740.52</v>
      </c>
      <c r="C94" s="5">
        <f t="shared" si="2"/>
        <v>8886.24</v>
      </c>
      <c r="D94" s="4">
        <v>718.25</v>
      </c>
      <c r="E94" s="5">
        <f t="shared" si="3"/>
        <v>8619</v>
      </c>
    </row>
    <row r="95" spans="1:5" x14ac:dyDescent="0.25">
      <c r="A95" s="3">
        <v>94</v>
      </c>
      <c r="B95" s="14">
        <v>745.47</v>
      </c>
      <c r="C95" s="5">
        <f t="shared" si="2"/>
        <v>8945.64</v>
      </c>
      <c r="D95" s="4">
        <v>723.05</v>
      </c>
      <c r="E95" s="5">
        <f t="shared" si="3"/>
        <v>8676.5999999999985</v>
      </c>
    </row>
    <row r="96" spans="1:5" x14ac:dyDescent="0.25">
      <c r="A96" s="3">
        <v>95</v>
      </c>
      <c r="B96" s="14">
        <v>750.46</v>
      </c>
      <c r="C96" s="5">
        <f t="shared" si="2"/>
        <v>9005.52</v>
      </c>
      <c r="D96" s="4">
        <v>727.89</v>
      </c>
      <c r="E96" s="5">
        <f t="shared" si="3"/>
        <v>8734.68</v>
      </c>
    </row>
    <row r="97" spans="1:5" x14ac:dyDescent="0.25">
      <c r="A97" s="3">
        <v>96</v>
      </c>
      <c r="B97" s="14">
        <v>755.45</v>
      </c>
      <c r="C97" s="5">
        <f t="shared" si="2"/>
        <v>9065.4000000000015</v>
      </c>
      <c r="D97" s="4">
        <v>732.73</v>
      </c>
      <c r="E97" s="5">
        <f t="shared" si="3"/>
        <v>8792.76</v>
      </c>
    </row>
    <row r="98" spans="1:5" x14ac:dyDescent="0.25">
      <c r="A98" s="3">
        <v>97</v>
      </c>
      <c r="B98" s="14">
        <v>760.45</v>
      </c>
      <c r="C98" s="5">
        <f t="shared" si="2"/>
        <v>9125.4000000000015</v>
      </c>
      <c r="D98" s="4">
        <v>737.58</v>
      </c>
      <c r="E98" s="5">
        <f t="shared" si="3"/>
        <v>8850.9600000000009</v>
      </c>
    </row>
    <row r="99" spans="1:5" x14ac:dyDescent="0.25">
      <c r="A99" s="3">
        <v>98</v>
      </c>
      <c r="B99" s="14">
        <v>765.42</v>
      </c>
      <c r="C99" s="5">
        <f t="shared" si="2"/>
        <v>9185.0399999999991</v>
      </c>
      <c r="D99" s="4">
        <v>742.4</v>
      </c>
      <c r="E99" s="5">
        <f t="shared" si="3"/>
        <v>8908.7999999999993</v>
      </c>
    </row>
    <row r="100" spans="1:5" x14ac:dyDescent="0.25">
      <c r="A100" s="3">
        <v>99</v>
      </c>
      <c r="B100" s="14">
        <v>770.39</v>
      </c>
      <c r="C100" s="5">
        <f t="shared" si="2"/>
        <v>9244.68</v>
      </c>
      <c r="D100" s="4">
        <v>747.22</v>
      </c>
      <c r="E100" s="5">
        <f t="shared" si="3"/>
        <v>8966.64</v>
      </c>
    </row>
    <row r="101" spans="1:5" x14ac:dyDescent="0.25">
      <c r="A101" s="3">
        <v>100</v>
      </c>
      <c r="B101" s="14">
        <v>775.4</v>
      </c>
      <c r="C101" s="5">
        <f t="shared" si="2"/>
        <v>9304.7999999999993</v>
      </c>
      <c r="D101" s="4">
        <v>752.08</v>
      </c>
      <c r="E101" s="5">
        <f t="shared" si="3"/>
        <v>9024.9600000000009</v>
      </c>
    </row>
    <row r="102" spans="1:5" x14ac:dyDescent="0.25">
      <c r="A102" s="3">
        <v>101</v>
      </c>
      <c r="B102" s="14">
        <v>780.3</v>
      </c>
      <c r="C102" s="5">
        <f t="shared" si="2"/>
        <v>9363.5999999999985</v>
      </c>
      <c r="D102" s="4">
        <v>756.83</v>
      </c>
      <c r="E102" s="5">
        <f t="shared" si="3"/>
        <v>9081.9600000000009</v>
      </c>
    </row>
    <row r="103" spans="1:5" x14ac:dyDescent="0.25">
      <c r="A103" s="3">
        <v>102</v>
      </c>
      <c r="B103" s="14">
        <v>785.32</v>
      </c>
      <c r="C103" s="5">
        <f t="shared" si="2"/>
        <v>9423.84</v>
      </c>
      <c r="D103" s="4">
        <v>761.7</v>
      </c>
      <c r="E103" s="5">
        <f t="shared" si="3"/>
        <v>9140.4000000000015</v>
      </c>
    </row>
    <row r="104" spans="1:5" x14ac:dyDescent="0.25">
      <c r="A104" s="3">
        <v>103</v>
      </c>
      <c r="B104" s="14">
        <v>790.27</v>
      </c>
      <c r="C104" s="5">
        <f t="shared" si="2"/>
        <v>9483.24</v>
      </c>
      <c r="D104" s="4">
        <v>766.5</v>
      </c>
      <c r="E104" s="5">
        <f t="shared" si="3"/>
        <v>9198</v>
      </c>
    </row>
    <row r="105" spans="1:5" x14ac:dyDescent="0.25">
      <c r="A105" s="3">
        <v>104</v>
      </c>
      <c r="B105" s="14">
        <v>795.23</v>
      </c>
      <c r="C105" s="5">
        <f t="shared" si="2"/>
        <v>9542.76</v>
      </c>
      <c r="D105" s="4">
        <v>771.32</v>
      </c>
      <c r="E105" s="5">
        <f t="shared" si="3"/>
        <v>9255.84</v>
      </c>
    </row>
    <row r="106" spans="1:5" x14ac:dyDescent="0.25">
      <c r="A106" s="3">
        <v>105</v>
      </c>
      <c r="B106" s="14">
        <v>800.2</v>
      </c>
      <c r="C106" s="5">
        <f t="shared" si="2"/>
        <v>9602.4000000000015</v>
      </c>
      <c r="D106" s="4">
        <v>776.14</v>
      </c>
      <c r="E106" s="5">
        <f t="shared" si="3"/>
        <v>9313.68</v>
      </c>
    </row>
    <row r="107" spans="1:5" x14ac:dyDescent="0.25">
      <c r="A107" s="3">
        <v>106</v>
      </c>
      <c r="B107" s="14">
        <v>805.19</v>
      </c>
      <c r="C107" s="5">
        <f t="shared" si="2"/>
        <v>9662.2800000000007</v>
      </c>
      <c r="D107" s="4">
        <v>780.98</v>
      </c>
      <c r="E107" s="5">
        <f t="shared" si="3"/>
        <v>9371.76</v>
      </c>
    </row>
    <row r="108" spans="1:5" x14ac:dyDescent="0.25">
      <c r="A108" s="3">
        <v>107</v>
      </c>
      <c r="B108" s="14">
        <v>810.14</v>
      </c>
      <c r="C108" s="5">
        <f t="shared" si="2"/>
        <v>9721.68</v>
      </c>
      <c r="D108" s="4">
        <v>785.78</v>
      </c>
      <c r="E108" s="5">
        <f t="shared" si="3"/>
        <v>9429.36</v>
      </c>
    </row>
    <row r="109" spans="1:5" x14ac:dyDescent="0.25">
      <c r="A109" s="3">
        <v>108</v>
      </c>
      <c r="B109" s="14">
        <v>815.18</v>
      </c>
      <c r="C109" s="5">
        <f t="shared" si="2"/>
        <v>9782.16</v>
      </c>
      <c r="D109" s="4">
        <v>790.67</v>
      </c>
      <c r="E109" s="5">
        <f t="shared" si="3"/>
        <v>9488.0399999999991</v>
      </c>
    </row>
    <row r="110" spans="1:5" x14ac:dyDescent="0.25">
      <c r="A110" s="3">
        <v>109</v>
      </c>
      <c r="B110" s="14">
        <v>820.08</v>
      </c>
      <c r="C110" s="5">
        <f t="shared" si="2"/>
        <v>9840.9600000000009</v>
      </c>
      <c r="D110" s="4">
        <v>795.42</v>
      </c>
      <c r="E110" s="5">
        <f t="shared" si="3"/>
        <v>9545.0399999999991</v>
      </c>
    </row>
    <row r="111" spans="1:5" x14ac:dyDescent="0.25">
      <c r="A111" s="3">
        <v>110</v>
      </c>
      <c r="B111" s="14">
        <v>825.14</v>
      </c>
      <c r="C111" s="5">
        <f t="shared" si="2"/>
        <v>9901.68</v>
      </c>
      <c r="D111" s="4">
        <v>800.33</v>
      </c>
      <c r="E111" s="5">
        <f t="shared" si="3"/>
        <v>9603.9600000000009</v>
      </c>
    </row>
    <row r="112" spans="1:5" x14ac:dyDescent="0.25">
      <c r="A112" s="3">
        <v>111</v>
      </c>
      <c r="B112" s="14">
        <v>830.05</v>
      </c>
      <c r="C112" s="5">
        <f t="shared" si="2"/>
        <v>9960.5999999999985</v>
      </c>
      <c r="D112" s="4">
        <v>805.09</v>
      </c>
      <c r="E112" s="5">
        <f t="shared" si="3"/>
        <v>9661.08</v>
      </c>
    </row>
    <row r="113" spans="1:5" x14ac:dyDescent="0.25">
      <c r="A113" s="3">
        <v>112</v>
      </c>
      <c r="B113" s="14">
        <v>835.03</v>
      </c>
      <c r="C113" s="5">
        <f t="shared" si="2"/>
        <v>10020.36</v>
      </c>
      <c r="D113" s="4">
        <v>809.92</v>
      </c>
      <c r="E113" s="5">
        <f t="shared" si="3"/>
        <v>9719.0399999999991</v>
      </c>
    </row>
    <row r="114" spans="1:5" x14ac:dyDescent="0.25">
      <c r="A114" s="3">
        <v>113</v>
      </c>
      <c r="B114" s="14">
        <v>840.01</v>
      </c>
      <c r="C114" s="5">
        <f t="shared" si="2"/>
        <v>10080.119999999999</v>
      </c>
      <c r="D114" s="4">
        <v>814.75</v>
      </c>
      <c r="E114" s="5">
        <f t="shared" si="3"/>
        <v>9777</v>
      </c>
    </row>
    <row r="115" spans="1:5" x14ac:dyDescent="0.25">
      <c r="A115" s="3">
        <v>114</v>
      </c>
      <c r="B115" s="14">
        <v>844.95</v>
      </c>
      <c r="C115" s="5">
        <f t="shared" si="2"/>
        <v>10139.400000000001</v>
      </c>
      <c r="D115" s="4">
        <v>819.54</v>
      </c>
      <c r="E115" s="5">
        <f t="shared" si="3"/>
        <v>9834.48</v>
      </c>
    </row>
    <row r="116" spans="1:5" x14ac:dyDescent="0.25">
      <c r="A116" s="3">
        <v>115</v>
      </c>
      <c r="B116" s="14">
        <v>849.96</v>
      </c>
      <c r="C116" s="5">
        <f t="shared" si="2"/>
        <v>10199.52</v>
      </c>
      <c r="D116" s="4">
        <v>824.4</v>
      </c>
      <c r="E116" s="5">
        <f t="shared" si="3"/>
        <v>9892.7999999999993</v>
      </c>
    </row>
    <row r="117" spans="1:5" x14ac:dyDescent="0.25">
      <c r="A117" s="3">
        <v>116</v>
      </c>
      <c r="B117" s="14">
        <v>854.95</v>
      </c>
      <c r="C117" s="5">
        <f t="shared" si="2"/>
        <v>10259.400000000001</v>
      </c>
      <c r="D117" s="4">
        <v>829.24</v>
      </c>
      <c r="E117" s="5">
        <f t="shared" si="3"/>
        <v>9950.880000000001</v>
      </c>
    </row>
    <row r="118" spans="1:5" x14ac:dyDescent="0.25">
      <c r="A118" s="3">
        <v>117</v>
      </c>
      <c r="B118" s="14">
        <v>859.86</v>
      </c>
      <c r="C118" s="5">
        <f t="shared" si="2"/>
        <v>10318.32</v>
      </c>
      <c r="D118" s="4">
        <v>834</v>
      </c>
      <c r="E118" s="5">
        <f t="shared" si="3"/>
        <v>10008</v>
      </c>
    </row>
    <row r="119" spans="1:5" x14ac:dyDescent="0.25">
      <c r="A119" s="3">
        <v>118</v>
      </c>
      <c r="B119" s="14">
        <v>864.88</v>
      </c>
      <c r="C119" s="5">
        <f t="shared" si="2"/>
        <v>10378.56</v>
      </c>
      <c r="D119" s="4">
        <v>838.87</v>
      </c>
      <c r="E119" s="5">
        <f t="shared" si="3"/>
        <v>10066.44</v>
      </c>
    </row>
    <row r="120" spans="1:5" x14ac:dyDescent="0.25">
      <c r="A120" s="3">
        <v>119</v>
      </c>
      <c r="B120" s="14">
        <v>869.83</v>
      </c>
      <c r="C120" s="5">
        <f t="shared" si="2"/>
        <v>10437.960000000001</v>
      </c>
      <c r="D120" s="4">
        <v>843.67</v>
      </c>
      <c r="E120" s="5">
        <f t="shared" si="3"/>
        <v>10124.039999999999</v>
      </c>
    </row>
    <row r="121" spans="1:5" x14ac:dyDescent="0.25">
      <c r="A121" s="3">
        <v>120</v>
      </c>
      <c r="B121" s="14">
        <v>874.79</v>
      </c>
      <c r="C121" s="5">
        <f t="shared" si="2"/>
        <v>10497.48</v>
      </c>
      <c r="D121" s="4">
        <v>848.48</v>
      </c>
      <c r="E121" s="5">
        <f t="shared" si="3"/>
        <v>10181.76</v>
      </c>
    </row>
    <row r="122" spans="1:5" x14ac:dyDescent="0.25">
      <c r="A122" s="3">
        <v>121</v>
      </c>
      <c r="B122" s="14">
        <v>879.83</v>
      </c>
      <c r="C122" s="5">
        <f t="shared" si="2"/>
        <v>10557.960000000001</v>
      </c>
      <c r="D122" s="4">
        <v>853.37</v>
      </c>
      <c r="E122" s="5">
        <f t="shared" si="3"/>
        <v>10240.44</v>
      </c>
    </row>
    <row r="123" spans="1:5" x14ac:dyDescent="0.25">
      <c r="A123" s="3">
        <v>122</v>
      </c>
      <c r="B123" s="14">
        <v>884.8</v>
      </c>
      <c r="C123" s="5">
        <f t="shared" si="2"/>
        <v>10617.599999999999</v>
      </c>
      <c r="D123" s="4">
        <v>858.19</v>
      </c>
      <c r="E123" s="5">
        <f t="shared" si="3"/>
        <v>10298.280000000001</v>
      </c>
    </row>
    <row r="124" spans="1:5" x14ac:dyDescent="0.25">
      <c r="A124" s="3">
        <v>123</v>
      </c>
      <c r="B124" s="14">
        <v>889.78</v>
      </c>
      <c r="C124" s="5">
        <f t="shared" si="2"/>
        <v>10677.36</v>
      </c>
      <c r="D124" s="4">
        <v>863.02</v>
      </c>
      <c r="E124" s="5">
        <f t="shared" si="3"/>
        <v>10356.24</v>
      </c>
    </row>
    <row r="125" spans="1:5" x14ac:dyDescent="0.25">
      <c r="A125" s="3">
        <v>124</v>
      </c>
      <c r="B125" s="14">
        <v>894.75</v>
      </c>
      <c r="C125" s="5">
        <f t="shared" si="2"/>
        <v>10737</v>
      </c>
      <c r="D125" s="4">
        <v>867.84</v>
      </c>
      <c r="E125" s="5">
        <f t="shared" si="3"/>
        <v>10414.08</v>
      </c>
    </row>
    <row r="126" spans="1:5" x14ac:dyDescent="0.25">
      <c r="A126" s="3">
        <v>125</v>
      </c>
      <c r="B126" s="14">
        <v>899.73</v>
      </c>
      <c r="C126" s="5">
        <f t="shared" si="2"/>
        <v>10796.76</v>
      </c>
      <c r="D126" s="4">
        <v>872.67</v>
      </c>
      <c r="E126" s="5">
        <f t="shared" si="3"/>
        <v>10472.039999999999</v>
      </c>
    </row>
    <row r="127" spans="1:5" x14ac:dyDescent="0.25">
      <c r="A127" s="3">
        <v>126</v>
      </c>
      <c r="B127" s="14">
        <v>904.71</v>
      </c>
      <c r="C127" s="5">
        <f t="shared" si="2"/>
        <v>10856.52</v>
      </c>
      <c r="D127" s="4">
        <v>877.5</v>
      </c>
      <c r="E127" s="5">
        <f t="shared" si="3"/>
        <v>10530</v>
      </c>
    </row>
    <row r="128" spans="1:5" x14ac:dyDescent="0.25">
      <c r="A128" s="3">
        <v>127</v>
      </c>
      <c r="B128" s="14">
        <v>909.63</v>
      </c>
      <c r="C128" s="5">
        <f t="shared" si="2"/>
        <v>10915.56</v>
      </c>
      <c r="D128" s="4">
        <v>882.28</v>
      </c>
      <c r="E128" s="5">
        <f t="shared" si="3"/>
        <v>10587.36</v>
      </c>
    </row>
    <row r="129" spans="1:5" x14ac:dyDescent="0.25">
      <c r="A129" s="3">
        <v>128</v>
      </c>
      <c r="B129" s="14">
        <v>914.65</v>
      </c>
      <c r="C129" s="5">
        <f t="shared" si="2"/>
        <v>10975.8</v>
      </c>
      <c r="D129" s="4">
        <v>887.14</v>
      </c>
      <c r="E129" s="5">
        <f t="shared" si="3"/>
        <v>10645.68</v>
      </c>
    </row>
    <row r="130" spans="1:5" x14ac:dyDescent="0.25">
      <c r="A130" s="3">
        <v>129</v>
      </c>
      <c r="B130" s="14">
        <v>919.63</v>
      </c>
      <c r="C130" s="5">
        <f t="shared" si="2"/>
        <v>11035.56</v>
      </c>
      <c r="D130" s="4">
        <v>891.97</v>
      </c>
      <c r="E130" s="5">
        <f t="shared" si="3"/>
        <v>10703.64</v>
      </c>
    </row>
    <row r="131" spans="1:5" x14ac:dyDescent="0.25">
      <c r="A131" s="3">
        <v>130</v>
      </c>
      <c r="B131" s="14">
        <v>924.64</v>
      </c>
      <c r="C131" s="5">
        <f t="shared" ref="C131:C194" si="4">12*B131</f>
        <v>11095.68</v>
      </c>
      <c r="D131" s="4">
        <v>896.83</v>
      </c>
      <c r="E131" s="5">
        <f t="shared" ref="E131:E194" si="5">12*D131</f>
        <v>10761.960000000001</v>
      </c>
    </row>
    <row r="132" spans="1:5" x14ac:dyDescent="0.25">
      <c r="A132" s="3">
        <v>131</v>
      </c>
      <c r="B132" s="14">
        <v>929.57</v>
      </c>
      <c r="C132" s="5">
        <f t="shared" si="4"/>
        <v>11154.84</v>
      </c>
      <c r="D132" s="4">
        <v>901.62</v>
      </c>
      <c r="E132" s="5">
        <f t="shared" si="5"/>
        <v>10819.44</v>
      </c>
    </row>
    <row r="133" spans="1:5" x14ac:dyDescent="0.25">
      <c r="A133" s="3">
        <v>132</v>
      </c>
      <c r="B133" s="14">
        <v>934.57</v>
      </c>
      <c r="C133" s="5">
        <f t="shared" si="4"/>
        <v>11214.84</v>
      </c>
      <c r="D133" s="4">
        <v>906.47</v>
      </c>
      <c r="E133" s="5">
        <f t="shared" si="5"/>
        <v>10877.64</v>
      </c>
    </row>
    <row r="134" spans="1:5" x14ac:dyDescent="0.25">
      <c r="A134" s="3">
        <v>133</v>
      </c>
      <c r="B134" s="14">
        <v>939.52</v>
      </c>
      <c r="C134" s="5">
        <f t="shared" si="4"/>
        <v>11274.24</v>
      </c>
      <c r="D134" s="4">
        <v>911.27</v>
      </c>
      <c r="E134" s="5">
        <f t="shared" si="5"/>
        <v>10935.24</v>
      </c>
    </row>
    <row r="135" spans="1:5" x14ac:dyDescent="0.25">
      <c r="A135" s="3">
        <v>134</v>
      </c>
      <c r="B135" s="14">
        <v>944.42</v>
      </c>
      <c r="C135" s="5">
        <f t="shared" si="4"/>
        <v>11333.039999999999</v>
      </c>
      <c r="D135" s="4">
        <v>916.02</v>
      </c>
      <c r="E135" s="5">
        <f t="shared" si="5"/>
        <v>10992.24</v>
      </c>
    </row>
    <row r="136" spans="1:5" x14ac:dyDescent="0.25">
      <c r="A136" s="3">
        <v>135</v>
      </c>
      <c r="B136" s="14">
        <v>949.44</v>
      </c>
      <c r="C136" s="5">
        <f t="shared" si="4"/>
        <v>11393.28</v>
      </c>
      <c r="D136" s="4">
        <v>920.89</v>
      </c>
      <c r="E136" s="5">
        <f t="shared" si="5"/>
        <v>11050.68</v>
      </c>
    </row>
    <row r="137" spans="1:5" x14ac:dyDescent="0.25">
      <c r="A137" s="3">
        <v>136</v>
      </c>
      <c r="B137" s="14">
        <v>954.42</v>
      </c>
      <c r="C137" s="5">
        <f t="shared" si="4"/>
        <v>11453.039999999999</v>
      </c>
      <c r="D137" s="4">
        <v>925.72</v>
      </c>
      <c r="E137" s="5">
        <f t="shared" si="5"/>
        <v>11108.64</v>
      </c>
    </row>
    <row r="138" spans="1:5" x14ac:dyDescent="0.25">
      <c r="A138" s="3">
        <v>137</v>
      </c>
      <c r="B138" s="14">
        <v>959.42</v>
      </c>
      <c r="C138" s="5">
        <f t="shared" si="4"/>
        <v>11513.039999999999</v>
      </c>
      <c r="D138" s="4">
        <v>930.57</v>
      </c>
      <c r="E138" s="5">
        <f t="shared" si="5"/>
        <v>11166.84</v>
      </c>
    </row>
    <row r="139" spans="1:5" x14ac:dyDescent="0.25">
      <c r="A139" s="3">
        <v>138</v>
      </c>
      <c r="B139" s="14">
        <v>964.37</v>
      </c>
      <c r="C139" s="5">
        <f t="shared" si="4"/>
        <v>11572.44</v>
      </c>
      <c r="D139" s="4">
        <v>935.37</v>
      </c>
      <c r="E139" s="5">
        <f t="shared" si="5"/>
        <v>11224.44</v>
      </c>
    </row>
    <row r="140" spans="1:5" x14ac:dyDescent="0.25">
      <c r="A140" s="3">
        <v>139</v>
      </c>
      <c r="B140" s="14">
        <v>969.34</v>
      </c>
      <c r="C140" s="5">
        <f t="shared" si="4"/>
        <v>11632.08</v>
      </c>
      <c r="D140" s="4">
        <v>940.19</v>
      </c>
      <c r="E140" s="5">
        <f t="shared" si="5"/>
        <v>11282.28</v>
      </c>
    </row>
    <row r="141" spans="1:5" x14ac:dyDescent="0.25">
      <c r="A141" s="3">
        <v>140</v>
      </c>
      <c r="B141" s="14">
        <v>974.34</v>
      </c>
      <c r="C141" s="5">
        <f t="shared" si="4"/>
        <v>11692.08</v>
      </c>
      <c r="D141" s="4">
        <v>945.04</v>
      </c>
      <c r="E141" s="5">
        <f t="shared" si="5"/>
        <v>11340.48</v>
      </c>
    </row>
    <row r="142" spans="1:5" x14ac:dyDescent="0.25">
      <c r="A142" s="3">
        <v>141</v>
      </c>
      <c r="B142" s="14">
        <v>979.28</v>
      </c>
      <c r="C142" s="5">
        <f t="shared" si="4"/>
        <v>11751.36</v>
      </c>
      <c r="D142" s="4">
        <v>949.83</v>
      </c>
      <c r="E142" s="5">
        <f t="shared" si="5"/>
        <v>11397.960000000001</v>
      </c>
    </row>
    <row r="143" spans="1:5" x14ac:dyDescent="0.25">
      <c r="A143" s="3">
        <v>142</v>
      </c>
      <c r="B143" s="14">
        <v>984.23</v>
      </c>
      <c r="C143" s="5">
        <f t="shared" si="4"/>
        <v>11810.76</v>
      </c>
      <c r="D143" s="4">
        <v>954.63</v>
      </c>
      <c r="E143" s="5">
        <f t="shared" si="5"/>
        <v>11455.56</v>
      </c>
    </row>
    <row r="144" spans="1:5" x14ac:dyDescent="0.25">
      <c r="A144" s="3">
        <v>143</v>
      </c>
      <c r="B144" s="14">
        <v>989.27</v>
      </c>
      <c r="C144" s="5">
        <f t="shared" si="4"/>
        <v>11871.24</v>
      </c>
      <c r="D144" s="4">
        <v>959.52</v>
      </c>
      <c r="E144" s="5">
        <f t="shared" si="5"/>
        <v>11514.24</v>
      </c>
    </row>
    <row r="145" spans="1:5" x14ac:dyDescent="0.25">
      <c r="A145" s="3">
        <v>144</v>
      </c>
      <c r="B145" s="14">
        <v>994.23</v>
      </c>
      <c r="C145" s="5">
        <f t="shared" si="4"/>
        <v>11930.76</v>
      </c>
      <c r="D145" s="4">
        <v>964.33</v>
      </c>
      <c r="E145" s="5">
        <f t="shared" si="5"/>
        <v>11571.960000000001</v>
      </c>
    </row>
    <row r="146" spans="1:5" x14ac:dyDescent="0.25">
      <c r="A146" s="3">
        <v>145</v>
      </c>
      <c r="B146" s="14">
        <v>999.2</v>
      </c>
      <c r="C146" s="5">
        <f t="shared" si="4"/>
        <v>11990.400000000001</v>
      </c>
      <c r="D146" s="4">
        <v>969.15</v>
      </c>
      <c r="E146" s="5">
        <f t="shared" si="5"/>
        <v>11629.8</v>
      </c>
    </row>
    <row r="147" spans="1:5" x14ac:dyDescent="0.25">
      <c r="A147" s="3">
        <v>146</v>
      </c>
      <c r="B147" s="14">
        <v>1004.19</v>
      </c>
      <c r="C147" s="5">
        <f t="shared" si="4"/>
        <v>12050.28</v>
      </c>
      <c r="D147" s="4">
        <v>973.99</v>
      </c>
      <c r="E147" s="5">
        <f t="shared" si="5"/>
        <v>11687.880000000001</v>
      </c>
    </row>
    <row r="148" spans="1:5" x14ac:dyDescent="0.25">
      <c r="A148" s="3">
        <v>147</v>
      </c>
      <c r="B148" s="14">
        <v>1009.14</v>
      </c>
      <c r="C148" s="5">
        <f t="shared" si="4"/>
        <v>12109.68</v>
      </c>
      <c r="D148" s="4">
        <v>978.79</v>
      </c>
      <c r="E148" s="5">
        <f t="shared" si="5"/>
        <v>11745.48</v>
      </c>
    </row>
    <row r="149" spans="1:5" x14ac:dyDescent="0.25">
      <c r="A149" s="3">
        <v>148</v>
      </c>
      <c r="B149" s="14">
        <v>1014.14</v>
      </c>
      <c r="C149" s="5">
        <f t="shared" si="4"/>
        <v>12169.68</v>
      </c>
      <c r="D149" s="4">
        <v>983.64</v>
      </c>
      <c r="E149" s="5">
        <f t="shared" si="5"/>
        <v>11803.68</v>
      </c>
    </row>
    <row r="150" spans="1:5" x14ac:dyDescent="0.25">
      <c r="A150" s="3">
        <v>149</v>
      </c>
      <c r="B150" s="14">
        <v>1019.12</v>
      </c>
      <c r="C150" s="5">
        <f t="shared" si="4"/>
        <v>12229.44</v>
      </c>
      <c r="D150" s="4">
        <v>988.47</v>
      </c>
      <c r="E150" s="5">
        <f t="shared" si="5"/>
        <v>11861.64</v>
      </c>
    </row>
    <row r="151" spans="1:5" x14ac:dyDescent="0.25">
      <c r="A151" s="3">
        <v>150</v>
      </c>
      <c r="B151" s="14">
        <v>1024.0899999999999</v>
      </c>
      <c r="C151" s="5">
        <f t="shared" si="4"/>
        <v>12289.079999999998</v>
      </c>
      <c r="D151" s="4">
        <v>993.29</v>
      </c>
      <c r="E151" s="5">
        <f t="shared" si="5"/>
        <v>11919.48</v>
      </c>
    </row>
    <row r="152" spans="1:5" x14ac:dyDescent="0.25">
      <c r="A152" s="3">
        <v>151</v>
      </c>
      <c r="B152" s="14">
        <v>1029.0899999999999</v>
      </c>
      <c r="C152" s="5">
        <f t="shared" si="4"/>
        <v>12349.079999999998</v>
      </c>
      <c r="D152" s="4">
        <v>998.14</v>
      </c>
      <c r="E152" s="5">
        <f t="shared" si="5"/>
        <v>11977.68</v>
      </c>
    </row>
    <row r="153" spans="1:5" x14ac:dyDescent="0.25">
      <c r="A153" s="3">
        <v>152</v>
      </c>
      <c r="B153" s="14">
        <v>1034.05</v>
      </c>
      <c r="C153" s="5">
        <f t="shared" si="4"/>
        <v>12408.599999999999</v>
      </c>
      <c r="D153" s="4">
        <v>1002.95</v>
      </c>
      <c r="E153" s="5">
        <f t="shared" si="5"/>
        <v>12035.400000000001</v>
      </c>
    </row>
    <row r="154" spans="1:5" x14ac:dyDescent="0.25">
      <c r="A154" s="3">
        <v>153</v>
      </c>
      <c r="B154" s="14">
        <v>1039.01</v>
      </c>
      <c r="C154" s="5">
        <f t="shared" si="4"/>
        <v>12468.119999999999</v>
      </c>
      <c r="D154" s="4">
        <v>1007.77</v>
      </c>
      <c r="E154" s="5">
        <f t="shared" si="5"/>
        <v>12093.24</v>
      </c>
    </row>
    <row r="155" spans="1:5" x14ac:dyDescent="0.25">
      <c r="A155" s="3">
        <v>154</v>
      </c>
      <c r="B155" s="14">
        <v>1043.93</v>
      </c>
      <c r="C155" s="5">
        <f t="shared" si="4"/>
        <v>12527.16</v>
      </c>
      <c r="D155" s="4">
        <v>1012.54</v>
      </c>
      <c r="E155" s="5">
        <f t="shared" si="5"/>
        <v>12150.48</v>
      </c>
    </row>
    <row r="156" spans="1:5" x14ac:dyDescent="0.25">
      <c r="A156" s="3">
        <v>155</v>
      </c>
      <c r="B156" s="14">
        <v>1048.94</v>
      </c>
      <c r="C156" s="5">
        <f t="shared" si="4"/>
        <v>12587.28</v>
      </c>
      <c r="D156" s="4">
        <v>1017.4</v>
      </c>
      <c r="E156" s="5">
        <f t="shared" si="5"/>
        <v>12208.8</v>
      </c>
    </row>
    <row r="157" spans="1:5" x14ac:dyDescent="0.25">
      <c r="A157" s="3">
        <v>156</v>
      </c>
      <c r="B157" s="14">
        <v>1053.8699999999999</v>
      </c>
      <c r="C157" s="5">
        <f t="shared" si="4"/>
        <v>12646.439999999999</v>
      </c>
      <c r="D157" s="4">
        <v>1022.18</v>
      </c>
      <c r="E157" s="5">
        <f t="shared" si="5"/>
        <v>12266.16</v>
      </c>
    </row>
    <row r="158" spans="1:5" x14ac:dyDescent="0.25">
      <c r="A158" s="3">
        <v>157</v>
      </c>
      <c r="B158" s="14">
        <v>1058.9100000000001</v>
      </c>
      <c r="C158" s="5">
        <f t="shared" si="4"/>
        <v>12706.920000000002</v>
      </c>
      <c r="D158" s="4">
        <v>1027.07</v>
      </c>
      <c r="E158" s="5">
        <f t="shared" si="5"/>
        <v>12324.84</v>
      </c>
    </row>
    <row r="159" spans="1:5" x14ac:dyDescent="0.25">
      <c r="A159" s="3">
        <v>158</v>
      </c>
      <c r="B159" s="14">
        <v>1063.8399999999999</v>
      </c>
      <c r="C159" s="5">
        <f t="shared" si="4"/>
        <v>12766.079999999998</v>
      </c>
      <c r="D159" s="4">
        <v>1031.8499999999999</v>
      </c>
      <c r="E159" s="5">
        <f t="shared" si="5"/>
        <v>12382.199999999999</v>
      </c>
    </row>
    <row r="160" spans="1:5" x14ac:dyDescent="0.25">
      <c r="A160" s="3">
        <v>159</v>
      </c>
      <c r="B160" s="14">
        <v>1068.8800000000001</v>
      </c>
      <c r="C160" s="5">
        <f t="shared" si="4"/>
        <v>12826.560000000001</v>
      </c>
      <c r="D160" s="4">
        <v>1036.74</v>
      </c>
      <c r="E160" s="5">
        <f t="shared" si="5"/>
        <v>12440.880000000001</v>
      </c>
    </row>
    <row r="161" spans="1:5" x14ac:dyDescent="0.25">
      <c r="A161" s="3">
        <v>160</v>
      </c>
      <c r="B161" s="14">
        <v>1073.82</v>
      </c>
      <c r="C161" s="5">
        <f t="shared" si="4"/>
        <v>12885.84</v>
      </c>
      <c r="D161" s="4">
        <v>1041.53</v>
      </c>
      <c r="E161" s="5">
        <f t="shared" si="5"/>
        <v>12498.36</v>
      </c>
    </row>
    <row r="162" spans="1:5" x14ac:dyDescent="0.25">
      <c r="A162" s="3">
        <v>161</v>
      </c>
      <c r="B162" s="14">
        <v>1078.76</v>
      </c>
      <c r="C162" s="5">
        <f t="shared" si="4"/>
        <v>12945.119999999999</v>
      </c>
      <c r="D162" s="4">
        <v>1046.32</v>
      </c>
      <c r="E162" s="5">
        <f t="shared" si="5"/>
        <v>12555.84</v>
      </c>
    </row>
    <row r="163" spans="1:5" x14ac:dyDescent="0.25">
      <c r="A163" s="3">
        <v>162</v>
      </c>
      <c r="B163" s="14">
        <v>1083.81</v>
      </c>
      <c r="C163" s="5">
        <f t="shared" si="4"/>
        <v>13005.72</v>
      </c>
      <c r="D163" s="4">
        <v>1051.22</v>
      </c>
      <c r="E163" s="5">
        <f t="shared" si="5"/>
        <v>12614.64</v>
      </c>
    </row>
    <row r="164" spans="1:5" x14ac:dyDescent="0.25">
      <c r="A164" s="3">
        <v>163</v>
      </c>
      <c r="B164" s="14">
        <v>1088.69</v>
      </c>
      <c r="C164" s="5">
        <f t="shared" si="4"/>
        <v>13064.28</v>
      </c>
      <c r="D164" s="4">
        <v>1055.95</v>
      </c>
      <c r="E164" s="5">
        <f t="shared" si="5"/>
        <v>12671.400000000001</v>
      </c>
    </row>
    <row r="165" spans="1:5" x14ac:dyDescent="0.25">
      <c r="A165" s="3">
        <v>164</v>
      </c>
      <c r="B165" s="14">
        <v>1093.73</v>
      </c>
      <c r="C165" s="5">
        <f t="shared" si="4"/>
        <v>13124.76</v>
      </c>
      <c r="D165" s="4">
        <v>1060.8399999999999</v>
      </c>
      <c r="E165" s="5">
        <f t="shared" si="5"/>
        <v>12730.079999999998</v>
      </c>
    </row>
    <row r="166" spans="1:5" x14ac:dyDescent="0.25">
      <c r="A166" s="3">
        <v>165</v>
      </c>
      <c r="B166" s="14">
        <v>1098.69</v>
      </c>
      <c r="C166" s="5">
        <f t="shared" si="4"/>
        <v>13184.28</v>
      </c>
      <c r="D166" s="4">
        <v>1065.6500000000001</v>
      </c>
      <c r="E166" s="5">
        <f t="shared" si="5"/>
        <v>12787.800000000001</v>
      </c>
    </row>
    <row r="167" spans="1:5" x14ac:dyDescent="0.25">
      <c r="A167" s="3">
        <v>166</v>
      </c>
      <c r="B167" s="14">
        <v>1103.67</v>
      </c>
      <c r="C167" s="5">
        <f t="shared" si="4"/>
        <v>13244.04</v>
      </c>
      <c r="D167" s="4">
        <v>1070.48</v>
      </c>
      <c r="E167" s="5">
        <f t="shared" si="5"/>
        <v>12845.76</v>
      </c>
    </row>
    <row r="168" spans="1:5" x14ac:dyDescent="0.25">
      <c r="A168" s="3">
        <v>167</v>
      </c>
      <c r="B168" s="14">
        <v>1108.6400000000001</v>
      </c>
      <c r="C168" s="5">
        <f t="shared" si="4"/>
        <v>13303.68</v>
      </c>
      <c r="D168" s="4">
        <v>1075.3</v>
      </c>
      <c r="E168" s="5">
        <f t="shared" si="5"/>
        <v>12903.599999999999</v>
      </c>
    </row>
    <row r="169" spans="1:5" x14ac:dyDescent="0.25">
      <c r="A169" s="3">
        <v>168</v>
      </c>
      <c r="B169" s="14">
        <v>1113.6099999999999</v>
      </c>
      <c r="C169" s="5">
        <f t="shared" si="4"/>
        <v>13363.32</v>
      </c>
      <c r="D169" s="4">
        <v>1080.1199999999999</v>
      </c>
      <c r="E169" s="5">
        <f t="shared" si="5"/>
        <v>12961.439999999999</v>
      </c>
    </row>
    <row r="170" spans="1:5" x14ac:dyDescent="0.25">
      <c r="A170" s="3">
        <v>169</v>
      </c>
      <c r="B170" s="14">
        <v>1118.57</v>
      </c>
      <c r="C170" s="5">
        <f t="shared" si="4"/>
        <v>13422.84</v>
      </c>
      <c r="D170" s="4">
        <v>1084.93</v>
      </c>
      <c r="E170" s="5">
        <f t="shared" si="5"/>
        <v>13019.16</v>
      </c>
    </row>
    <row r="171" spans="1:5" x14ac:dyDescent="0.25">
      <c r="A171" s="3">
        <v>170</v>
      </c>
      <c r="B171" s="14">
        <v>1123.54</v>
      </c>
      <c r="C171" s="5">
        <f t="shared" si="4"/>
        <v>13482.48</v>
      </c>
      <c r="D171" s="4">
        <v>1089.75</v>
      </c>
      <c r="E171" s="5">
        <f t="shared" si="5"/>
        <v>13077</v>
      </c>
    </row>
    <row r="172" spans="1:5" x14ac:dyDescent="0.25">
      <c r="A172" s="3">
        <v>171</v>
      </c>
      <c r="B172" s="14">
        <v>1128.53</v>
      </c>
      <c r="C172" s="5">
        <f t="shared" si="4"/>
        <v>13542.36</v>
      </c>
      <c r="D172" s="4">
        <v>1094.5899999999999</v>
      </c>
      <c r="E172" s="5">
        <f t="shared" si="5"/>
        <v>13135.079999999998</v>
      </c>
    </row>
    <row r="173" spans="1:5" x14ac:dyDescent="0.25">
      <c r="A173" s="3">
        <v>172</v>
      </c>
      <c r="B173" s="14">
        <v>1133.51</v>
      </c>
      <c r="C173" s="5">
        <f t="shared" si="4"/>
        <v>13602.119999999999</v>
      </c>
      <c r="D173" s="4">
        <v>1099.42</v>
      </c>
      <c r="E173" s="5">
        <f t="shared" si="5"/>
        <v>13193.04</v>
      </c>
    </row>
    <row r="174" spans="1:5" x14ac:dyDescent="0.25">
      <c r="A174" s="3">
        <v>173</v>
      </c>
      <c r="B174" s="14">
        <v>1138.48</v>
      </c>
      <c r="C174" s="5">
        <f t="shared" si="4"/>
        <v>13661.76</v>
      </c>
      <c r="D174" s="4">
        <v>1104.24</v>
      </c>
      <c r="E174" s="5">
        <f t="shared" si="5"/>
        <v>13250.880000000001</v>
      </c>
    </row>
    <row r="175" spans="1:5" x14ac:dyDescent="0.25">
      <c r="A175" s="3">
        <v>174</v>
      </c>
      <c r="B175" s="14">
        <v>1143.43</v>
      </c>
      <c r="C175" s="5">
        <f t="shared" si="4"/>
        <v>13721.16</v>
      </c>
      <c r="D175" s="4">
        <v>1109.05</v>
      </c>
      <c r="E175" s="5">
        <f t="shared" si="5"/>
        <v>13308.599999999999</v>
      </c>
    </row>
    <row r="176" spans="1:5" x14ac:dyDescent="0.25">
      <c r="A176" s="3">
        <v>175</v>
      </c>
      <c r="B176" s="14">
        <v>1148.47</v>
      </c>
      <c r="C176" s="5">
        <f t="shared" si="4"/>
        <v>13781.64</v>
      </c>
      <c r="D176" s="4">
        <v>1113.93</v>
      </c>
      <c r="E176" s="5">
        <f t="shared" si="5"/>
        <v>13367.16</v>
      </c>
    </row>
    <row r="177" spans="1:5" x14ac:dyDescent="0.25">
      <c r="A177" s="3">
        <v>176</v>
      </c>
      <c r="B177" s="14">
        <v>1153.3699999999999</v>
      </c>
      <c r="C177" s="5">
        <f t="shared" si="4"/>
        <v>13840.439999999999</v>
      </c>
      <c r="D177" s="4">
        <v>1118.69</v>
      </c>
      <c r="E177" s="5">
        <f t="shared" si="5"/>
        <v>13424.28</v>
      </c>
    </row>
    <row r="178" spans="1:5" x14ac:dyDescent="0.25">
      <c r="A178" s="3">
        <v>177</v>
      </c>
      <c r="B178" s="14">
        <v>1158.3800000000001</v>
      </c>
      <c r="C178" s="5">
        <f t="shared" si="4"/>
        <v>13900.560000000001</v>
      </c>
      <c r="D178" s="4">
        <v>1123.55</v>
      </c>
      <c r="E178" s="5">
        <f t="shared" si="5"/>
        <v>13482.599999999999</v>
      </c>
    </row>
    <row r="179" spans="1:5" x14ac:dyDescent="0.25">
      <c r="A179" s="3">
        <v>178</v>
      </c>
      <c r="B179" s="14">
        <v>1163.3499999999999</v>
      </c>
      <c r="C179" s="5">
        <f t="shared" si="4"/>
        <v>13960.199999999999</v>
      </c>
      <c r="D179" s="4">
        <v>1128.3699999999999</v>
      </c>
      <c r="E179" s="5">
        <f t="shared" si="5"/>
        <v>13540.439999999999</v>
      </c>
    </row>
    <row r="180" spans="1:5" x14ac:dyDescent="0.25">
      <c r="A180" s="3">
        <v>179</v>
      </c>
      <c r="B180" s="14">
        <v>1168.32</v>
      </c>
      <c r="C180" s="5">
        <f t="shared" si="4"/>
        <v>14019.84</v>
      </c>
      <c r="D180" s="4">
        <v>1133.19</v>
      </c>
      <c r="E180" s="5">
        <f t="shared" si="5"/>
        <v>13598.28</v>
      </c>
    </row>
    <row r="181" spans="1:5" x14ac:dyDescent="0.25">
      <c r="A181" s="3">
        <v>180</v>
      </c>
      <c r="B181" s="14">
        <v>1173.26</v>
      </c>
      <c r="C181" s="5">
        <f t="shared" si="4"/>
        <v>14079.119999999999</v>
      </c>
      <c r="D181" s="4">
        <v>1137.98</v>
      </c>
      <c r="E181" s="5">
        <f t="shared" si="5"/>
        <v>13655.76</v>
      </c>
    </row>
    <row r="182" spans="1:5" x14ac:dyDescent="0.25">
      <c r="A182" s="3">
        <v>181</v>
      </c>
      <c r="B182" s="14">
        <v>1178.23</v>
      </c>
      <c r="C182" s="5">
        <f t="shared" si="4"/>
        <v>14138.76</v>
      </c>
      <c r="D182" s="4">
        <v>1142.8</v>
      </c>
      <c r="E182" s="5">
        <f t="shared" si="5"/>
        <v>13713.599999999999</v>
      </c>
    </row>
    <row r="183" spans="1:5" x14ac:dyDescent="0.25">
      <c r="A183" s="3">
        <v>182</v>
      </c>
      <c r="B183" s="14">
        <v>1183.22</v>
      </c>
      <c r="C183" s="5">
        <f t="shared" si="4"/>
        <v>14198.64</v>
      </c>
      <c r="D183" s="4">
        <v>1147.6400000000001</v>
      </c>
      <c r="E183" s="5">
        <f t="shared" si="5"/>
        <v>13771.68</v>
      </c>
    </row>
    <row r="184" spans="1:5" x14ac:dyDescent="0.25">
      <c r="A184" s="3">
        <v>183</v>
      </c>
      <c r="B184" s="14">
        <v>1188.2</v>
      </c>
      <c r="C184" s="5">
        <f t="shared" si="4"/>
        <v>14258.400000000001</v>
      </c>
      <c r="D184" s="4">
        <v>1152.47</v>
      </c>
      <c r="E184" s="5">
        <f t="shared" si="5"/>
        <v>13829.64</v>
      </c>
    </row>
    <row r="185" spans="1:5" x14ac:dyDescent="0.25">
      <c r="A185" s="3">
        <v>184</v>
      </c>
      <c r="B185" s="14">
        <v>1193.2</v>
      </c>
      <c r="C185" s="5">
        <f t="shared" si="4"/>
        <v>14318.400000000001</v>
      </c>
      <c r="D185" s="4">
        <v>1157.32</v>
      </c>
      <c r="E185" s="5">
        <f t="shared" si="5"/>
        <v>13887.84</v>
      </c>
    </row>
    <row r="186" spans="1:5" x14ac:dyDescent="0.25">
      <c r="A186" s="3">
        <v>185</v>
      </c>
      <c r="B186" s="14">
        <v>1198.17</v>
      </c>
      <c r="C186" s="5">
        <f t="shared" si="4"/>
        <v>14378.04</v>
      </c>
      <c r="D186" s="4">
        <v>1162.1400000000001</v>
      </c>
      <c r="E186" s="5">
        <f t="shared" si="5"/>
        <v>13945.68</v>
      </c>
    </row>
    <row r="187" spans="1:5" x14ac:dyDescent="0.25">
      <c r="A187" s="3">
        <v>186</v>
      </c>
      <c r="B187" s="14">
        <v>1203.17</v>
      </c>
      <c r="C187" s="5">
        <f t="shared" si="4"/>
        <v>14438.04</v>
      </c>
      <c r="D187" s="4">
        <v>1166.99</v>
      </c>
      <c r="E187" s="5">
        <f t="shared" si="5"/>
        <v>14003.880000000001</v>
      </c>
    </row>
    <row r="188" spans="1:5" x14ac:dyDescent="0.25">
      <c r="A188" s="3">
        <v>187</v>
      </c>
      <c r="B188" s="14">
        <v>1208.1099999999999</v>
      </c>
      <c r="C188" s="5">
        <f t="shared" si="4"/>
        <v>14497.32</v>
      </c>
      <c r="D188" s="4">
        <v>1171.78</v>
      </c>
      <c r="E188" s="5">
        <f t="shared" si="5"/>
        <v>14061.36</v>
      </c>
    </row>
    <row r="189" spans="1:5" x14ac:dyDescent="0.25">
      <c r="A189" s="3">
        <v>188</v>
      </c>
      <c r="B189" s="14">
        <v>1213.1099999999999</v>
      </c>
      <c r="C189" s="5">
        <f t="shared" si="4"/>
        <v>14557.32</v>
      </c>
      <c r="D189" s="4">
        <v>1176.6300000000001</v>
      </c>
      <c r="E189" s="5">
        <f t="shared" si="5"/>
        <v>14119.560000000001</v>
      </c>
    </row>
    <row r="190" spans="1:5" x14ac:dyDescent="0.25">
      <c r="A190" s="3">
        <v>189</v>
      </c>
      <c r="B190" s="14">
        <v>1218.08</v>
      </c>
      <c r="C190" s="5">
        <f t="shared" si="4"/>
        <v>14616.96</v>
      </c>
      <c r="D190" s="4">
        <v>1181.45</v>
      </c>
      <c r="E190" s="5">
        <f t="shared" si="5"/>
        <v>14177.400000000001</v>
      </c>
    </row>
    <row r="191" spans="1:5" x14ac:dyDescent="0.25">
      <c r="A191" s="3">
        <v>190</v>
      </c>
      <c r="B191" s="14">
        <v>1223.02</v>
      </c>
      <c r="C191" s="5">
        <f t="shared" si="4"/>
        <v>14676.24</v>
      </c>
      <c r="D191" s="4">
        <v>1186.24</v>
      </c>
      <c r="E191" s="5">
        <f t="shared" si="5"/>
        <v>14234.880000000001</v>
      </c>
    </row>
    <row r="192" spans="1:5" x14ac:dyDescent="0.25">
      <c r="A192" s="3">
        <v>191</v>
      </c>
      <c r="B192" s="14">
        <v>1228.03</v>
      </c>
      <c r="C192" s="5">
        <f t="shared" si="4"/>
        <v>14736.36</v>
      </c>
      <c r="D192" s="4">
        <v>1191.0999999999999</v>
      </c>
      <c r="E192" s="5">
        <f t="shared" si="5"/>
        <v>14293.199999999999</v>
      </c>
    </row>
    <row r="193" spans="1:5" x14ac:dyDescent="0.25">
      <c r="A193" s="3">
        <v>192</v>
      </c>
      <c r="B193" s="14">
        <v>1233.02</v>
      </c>
      <c r="C193" s="5">
        <f t="shared" si="4"/>
        <v>14796.24</v>
      </c>
      <c r="D193" s="4">
        <v>1195.94</v>
      </c>
      <c r="E193" s="5">
        <f t="shared" si="5"/>
        <v>14351.28</v>
      </c>
    </row>
    <row r="194" spans="1:5" x14ac:dyDescent="0.25">
      <c r="A194" s="3">
        <v>193</v>
      </c>
      <c r="B194" s="14">
        <v>1238.01</v>
      </c>
      <c r="C194" s="5">
        <f t="shared" si="4"/>
        <v>14856.119999999999</v>
      </c>
      <c r="D194" s="4">
        <v>1200.78</v>
      </c>
      <c r="E194" s="5">
        <f t="shared" si="5"/>
        <v>14409.36</v>
      </c>
    </row>
    <row r="195" spans="1:5" x14ac:dyDescent="0.25">
      <c r="A195" s="3">
        <v>194</v>
      </c>
      <c r="B195" s="14">
        <v>1242.95</v>
      </c>
      <c r="C195" s="5">
        <f t="shared" ref="C195:C251" si="6">12*B195</f>
        <v>14915.400000000001</v>
      </c>
      <c r="D195" s="4">
        <v>1205.57</v>
      </c>
      <c r="E195" s="5">
        <f t="shared" ref="E195:E251" si="7">12*D195</f>
        <v>14466.84</v>
      </c>
    </row>
    <row r="196" spans="1:5" x14ac:dyDescent="0.25">
      <c r="A196" s="3">
        <v>195</v>
      </c>
      <c r="B196" s="14">
        <v>1247.93</v>
      </c>
      <c r="C196" s="5">
        <f t="shared" si="6"/>
        <v>14975.16</v>
      </c>
      <c r="D196" s="4">
        <v>1210.4000000000001</v>
      </c>
      <c r="E196" s="5">
        <f t="shared" si="7"/>
        <v>14524.800000000001</v>
      </c>
    </row>
    <row r="197" spans="1:5" x14ac:dyDescent="0.25">
      <c r="A197" s="3">
        <v>196</v>
      </c>
      <c r="B197" s="14">
        <v>1252.8599999999999</v>
      </c>
      <c r="C197" s="5">
        <f t="shared" si="6"/>
        <v>15034.32</v>
      </c>
      <c r="D197" s="4">
        <v>1215.19</v>
      </c>
      <c r="E197" s="5">
        <f t="shared" si="7"/>
        <v>14582.28</v>
      </c>
    </row>
    <row r="198" spans="1:5" x14ac:dyDescent="0.25">
      <c r="A198" s="3">
        <v>197</v>
      </c>
      <c r="B198" s="14">
        <v>1257.82</v>
      </c>
      <c r="C198" s="5">
        <f t="shared" si="6"/>
        <v>15093.84</v>
      </c>
      <c r="D198" s="4">
        <v>1220</v>
      </c>
      <c r="E198" s="5">
        <f t="shared" si="7"/>
        <v>14640</v>
      </c>
    </row>
    <row r="199" spans="1:5" x14ac:dyDescent="0.25">
      <c r="A199" s="3">
        <v>198</v>
      </c>
      <c r="B199" s="14">
        <v>1262.8</v>
      </c>
      <c r="C199" s="5">
        <f t="shared" si="6"/>
        <v>15153.599999999999</v>
      </c>
      <c r="D199" s="4">
        <v>1224.83</v>
      </c>
      <c r="E199" s="5">
        <f t="shared" si="7"/>
        <v>14697.96</v>
      </c>
    </row>
    <row r="200" spans="1:5" x14ac:dyDescent="0.25">
      <c r="A200" s="3">
        <v>199</v>
      </c>
      <c r="B200" s="14">
        <v>1267.82</v>
      </c>
      <c r="C200" s="5">
        <f t="shared" si="6"/>
        <v>15213.84</v>
      </c>
      <c r="D200" s="4">
        <v>1229.7</v>
      </c>
      <c r="E200" s="5">
        <f t="shared" si="7"/>
        <v>14756.400000000001</v>
      </c>
    </row>
    <row r="201" spans="1:5" x14ac:dyDescent="0.25">
      <c r="A201" s="3">
        <v>200</v>
      </c>
      <c r="B201" s="14">
        <v>1272.75</v>
      </c>
      <c r="C201" s="5">
        <f t="shared" si="6"/>
        <v>15273</v>
      </c>
      <c r="D201" s="4">
        <v>1234.48</v>
      </c>
      <c r="E201" s="5">
        <f t="shared" si="7"/>
        <v>14813.76</v>
      </c>
    </row>
    <row r="202" spans="1:5" x14ac:dyDescent="0.25">
      <c r="A202" s="3">
        <v>201</v>
      </c>
      <c r="B202" s="14">
        <v>1277.76</v>
      </c>
      <c r="C202" s="5">
        <f t="shared" si="6"/>
        <v>15333.119999999999</v>
      </c>
      <c r="D202" s="4">
        <v>1239.3399999999999</v>
      </c>
      <c r="E202" s="5">
        <f t="shared" si="7"/>
        <v>14872.079999999998</v>
      </c>
    </row>
    <row r="203" spans="1:5" x14ac:dyDescent="0.25">
      <c r="A203" s="3">
        <v>202</v>
      </c>
      <c r="B203" s="14">
        <v>1282.71</v>
      </c>
      <c r="C203" s="5">
        <f t="shared" si="6"/>
        <v>15392.52</v>
      </c>
      <c r="D203" s="4">
        <v>1244.1400000000001</v>
      </c>
      <c r="E203" s="5">
        <f t="shared" si="7"/>
        <v>14929.68</v>
      </c>
    </row>
    <row r="204" spans="1:5" x14ac:dyDescent="0.25">
      <c r="A204" s="3">
        <v>203</v>
      </c>
      <c r="B204" s="14">
        <v>1287.69</v>
      </c>
      <c r="C204" s="5">
        <f t="shared" si="6"/>
        <v>15452.28</v>
      </c>
      <c r="D204" s="4">
        <v>1248.97</v>
      </c>
      <c r="E204" s="5">
        <f t="shared" si="7"/>
        <v>14987.64</v>
      </c>
    </row>
    <row r="205" spans="1:5" x14ac:dyDescent="0.25">
      <c r="A205" s="3">
        <v>204</v>
      </c>
      <c r="B205" s="14">
        <v>1292.7</v>
      </c>
      <c r="C205" s="5">
        <f t="shared" si="6"/>
        <v>15512.400000000001</v>
      </c>
      <c r="D205" s="4">
        <v>1253.83</v>
      </c>
      <c r="E205" s="5">
        <f t="shared" si="7"/>
        <v>15045.96</v>
      </c>
    </row>
    <row r="206" spans="1:5" x14ac:dyDescent="0.25">
      <c r="A206" s="3">
        <v>205</v>
      </c>
      <c r="B206" s="14">
        <v>1297.6500000000001</v>
      </c>
      <c r="C206" s="5">
        <f t="shared" si="6"/>
        <v>15571.800000000001</v>
      </c>
      <c r="D206" s="4">
        <v>1258.6300000000001</v>
      </c>
      <c r="E206" s="5">
        <f t="shared" si="7"/>
        <v>15103.560000000001</v>
      </c>
    </row>
    <row r="207" spans="1:5" x14ac:dyDescent="0.25">
      <c r="A207" s="3">
        <v>206</v>
      </c>
      <c r="B207" s="14">
        <v>1302.6199999999999</v>
      </c>
      <c r="C207" s="5">
        <f t="shared" si="6"/>
        <v>15631.439999999999</v>
      </c>
      <c r="D207" s="4">
        <v>1263.45</v>
      </c>
      <c r="E207" s="5">
        <f t="shared" si="7"/>
        <v>15161.400000000001</v>
      </c>
    </row>
    <row r="208" spans="1:5" x14ac:dyDescent="0.25">
      <c r="A208" s="3">
        <v>207</v>
      </c>
      <c r="B208" s="14">
        <v>1307.6099999999999</v>
      </c>
      <c r="C208" s="5">
        <f t="shared" si="6"/>
        <v>15691.32</v>
      </c>
      <c r="D208" s="4">
        <v>1268.29</v>
      </c>
      <c r="E208" s="5">
        <f t="shared" si="7"/>
        <v>15219.48</v>
      </c>
    </row>
    <row r="209" spans="1:5" x14ac:dyDescent="0.25">
      <c r="A209" s="3">
        <v>208</v>
      </c>
      <c r="B209" s="14">
        <v>1312.59</v>
      </c>
      <c r="C209" s="5">
        <f t="shared" si="6"/>
        <v>15751.079999999998</v>
      </c>
      <c r="D209" s="4">
        <v>1273.1199999999999</v>
      </c>
      <c r="E209" s="5">
        <f t="shared" si="7"/>
        <v>15277.439999999999</v>
      </c>
    </row>
    <row r="210" spans="1:5" x14ac:dyDescent="0.25">
      <c r="A210" s="3">
        <v>209</v>
      </c>
      <c r="B210" s="14">
        <v>1317.55</v>
      </c>
      <c r="C210" s="5">
        <f t="shared" si="6"/>
        <v>15810.599999999999</v>
      </c>
      <c r="D210" s="4">
        <v>1277.93</v>
      </c>
      <c r="E210" s="5">
        <f t="shared" si="7"/>
        <v>15335.16</v>
      </c>
    </row>
    <row r="211" spans="1:5" x14ac:dyDescent="0.25">
      <c r="A211" s="3">
        <v>210</v>
      </c>
      <c r="B211" s="14">
        <v>1322.54</v>
      </c>
      <c r="C211" s="5">
        <f t="shared" si="6"/>
        <v>15870.48</v>
      </c>
      <c r="D211" s="4">
        <v>1282.77</v>
      </c>
      <c r="E211" s="5">
        <f t="shared" si="7"/>
        <v>15393.24</v>
      </c>
    </row>
    <row r="212" spans="1:5" x14ac:dyDescent="0.25">
      <c r="A212" s="3">
        <v>211</v>
      </c>
      <c r="B212" s="14">
        <v>1327.5</v>
      </c>
      <c r="C212" s="5">
        <f t="shared" si="6"/>
        <v>15930</v>
      </c>
      <c r="D212" s="4">
        <v>1287.58</v>
      </c>
      <c r="E212" s="5">
        <f t="shared" si="7"/>
        <v>15450.96</v>
      </c>
    </row>
    <row r="213" spans="1:5" x14ac:dyDescent="0.25">
      <c r="A213" s="3">
        <v>212</v>
      </c>
      <c r="B213" s="14">
        <v>1332.47</v>
      </c>
      <c r="C213" s="5">
        <f t="shared" si="6"/>
        <v>15989.64</v>
      </c>
      <c r="D213" s="4">
        <v>1292.4000000000001</v>
      </c>
      <c r="E213" s="5">
        <f t="shared" si="7"/>
        <v>15508.800000000001</v>
      </c>
    </row>
    <row r="214" spans="1:5" x14ac:dyDescent="0.25">
      <c r="A214" s="3">
        <v>213</v>
      </c>
      <c r="B214" s="14">
        <v>1337.47</v>
      </c>
      <c r="C214" s="5">
        <f t="shared" si="6"/>
        <v>16049.64</v>
      </c>
      <c r="D214" s="4">
        <v>1297.25</v>
      </c>
      <c r="E214" s="5">
        <f t="shared" si="7"/>
        <v>15567</v>
      </c>
    </row>
    <row r="215" spans="1:5" x14ac:dyDescent="0.25">
      <c r="A215" s="3">
        <v>214</v>
      </c>
      <c r="B215" s="14">
        <v>1342.46</v>
      </c>
      <c r="C215" s="5">
        <f t="shared" si="6"/>
        <v>16109.52</v>
      </c>
      <c r="D215" s="4">
        <v>1302.0899999999999</v>
      </c>
      <c r="E215" s="5">
        <f t="shared" si="7"/>
        <v>15625.079999999998</v>
      </c>
    </row>
    <row r="216" spans="1:5" x14ac:dyDescent="0.25">
      <c r="A216" s="3">
        <v>215</v>
      </c>
      <c r="B216" s="14">
        <v>1347.42</v>
      </c>
      <c r="C216" s="5">
        <f t="shared" si="6"/>
        <v>16169.04</v>
      </c>
      <c r="D216" s="4">
        <v>1306.9000000000001</v>
      </c>
      <c r="E216" s="5">
        <f t="shared" si="7"/>
        <v>15682.800000000001</v>
      </c>
    </row>
    <row r="217" spans="1:5" x14ac:dyDescent="0.25">
      <c r="A217" s="3">
        <v>216</v>
      </c>
      <c r="B217" s="14">
        <v>1352.4</v>
      </c>
      <c r="C217" s="5">
        <f t="shared" si="6"/>
        <v>16228.800000000001</v>
      </c>
      <c r="D217" s="4">
        <v>1311.73</v>
      </c>
      <c r="E217" s="5">
        <f t="shared" si="7"/>
        <v>15740.76</v>
      </c>
    </row>
    <row r="218" spans="1:5" x14ac:dyDescent="0.25">
      <c r="A218" s="3">
        <v>217</v>
      </c>
      <c r="B218" s="14">
        <v>1357.36</v>
      </c>
      <c r="C218" s="5">
        <f t="shared" si="6"/>
        <v>16288.32</v>
      </c>
      <c r="D218" s="4">
        <v>1316.54</v>
      </c>
      <c r="E218" s="5">
        <f t="shared" si="7"/>
        <v>15798.48</v>
      </c>
    </row>
    <row r="219" spans="1:5" x14ac:dyDescent="0.25">
      <c r="A219" s="3">
        <v>218</v>
      </c>
      <c r="B219" s="14">
        <v>1362.35</v>
      </c>
      <c r="C219" s="5">
        <f t="shared" si="6"/>
        <v>16348.199999999999</v>
      </c>
      <c r="D219" s="4">
        <v>1321.38</v>
      </c>
      <c r="E219" s="5">
        <f t="shared" si="7"/>
        <v>15856.560000000001</v>
      </c>
    </row>
    <row r="220" spans="1:5" x14ac:dyDescent="0.25">
      <c r="A220" s="3">
        <v>219</v>
      </c>
      <c r="B220" s="14">
        <v>1367.3</v>
      </c>
      <c r="C220" s="5">
        <f t="shared" si="6"/>
        <v>16407.599999999999</v>
      </c>
      <c r="D220" s="4">
        <v>1326.18</v>
      </c>
      <c r="E220" s="5">
        <f t="shared" si="7"/>
        <v>15914.16</v>
      </c>
    </row>
    <row r="221" spans="1:5" x14ac:dyDescent="0.25">
      <c r="A221" s="3">
        <v>220</v>
      </c>
      <c r="B221" s="14">
        <v>1372.27</v>
      </c>
      <c r="C221" s="5">
        <f t="shared" si="6"/>
        <v>16467.239999999998</v>
      </c>
      <c r="D221" s="4">
        <v>1331</v>
      </c>
      <c r="E221" s="5">
        <f t="shared" si="7"/>
        <v>15972</v>
      </c>
    </row>
    <row r="222" spans="1:5" x14ac:dyDescent="0.25">
      <c r="A222" s="3">
        <v>221</v>
      </c>
      <c r="B222" s="14">
        <v>1377.23</v>
      </c>
      <c r="C222" s="5">
        <f t="shared" si="6"/>
        <v>16526.760000000002</v>
      </c>
      <c r="D222" s="4">
        <v>1335.82</v>
      </c>
      <c r="E222" s="5">
        <f t="shared" si="7"/>
        <v>16029.84</v>
      </c>
    </row>
    <row r="223" spans="1:5" x14ac:dyDescent="0.25">
      <c r="A223" s="3">
        <v>222</v>
      </c>
      <c r="B223" s="14">
        <v>1382.21</v>
      </c>
      <c r="C223" s="5">
        <f t="shared" si="6"/>
        <v>16586.52</v>
      </c>
      <c r="D223" s="4">
        <v>1340.65</v>
      </c>
      <c r="E223" s="5">
        <f t="shared" si="7"/>
        <v>16087.800000000001</v>
      </c>
    </row>
    <row r="224" spans="1:5" x14ac:dyDescent="0.25">
      <c r="A224" s="3">
        <v>223</v>
      </c>
      <c r="B224" s="14">
        <v>1387.19</v>
      </c>
      <c r="C224" s="5">
        <f t="shared" si="6"/>
        <v>16646.28</v>
      </c>
      <c r="D224" s="4">
        <v>1345.48</v>
      </c>
      <c r="E224" s="5">
        <f t="shared" si="7"/>
        <v>16145.76</v>
      </c>
    </row>
    <row r="225" spans="1:5" x14ac:dyDescent="0.25">
      <c r="A225" s="3">
        <v>224</v>
      </c>
      <c r="B225" s="14">
        <v>1392.16</v>
      </c>
      <c r="C225" s="5">
        <f t="shared" si="6"/>
        <v>16705.920000000002</v>
      </c>
      <c r="D225" s="4">
        <v>1350.3</v>
      </c>
      <c r="E225" s="5">
        <f t="shared" si="7"/>
        <v>16203.599999999999</v>
      </c>
    </row>
    <row r="226" spans="1:5" x14ac:dyDescent="0.25">
      <c r="A226" s="3">
        <v>225</v>
      </c>
      <c r="B226" s="14">
        <v>1397.11</v>
      </c>
      <c r="C226" s="5">
        <f t="shared" si="6"/>
        <v>16765.32</v>
      </c>
      <c r="D226" s="4">
        <v>1355.1</v>
      </c>
      <c r="E226" s="5">
        <f t="shared" si="7"/>
        <v>16261.199999999999</v>
      </c>
    </row>
    <row r="227" spans="1:5" x14ac:dyDescent="0.25">
      <c r="A227" s="3">
        <v>226</v>
      </c>
      <c r="B227" s="14">
        <v>1402.11</v>
      </c>
      <c r="C227" s="5">
        <f t="shared" si="6"/>
        <v>16825.32</v>
      </c>
      <c r="D227" s="4">
        <v>1359.95</v>
      </c>
      <c r="E227" s="5">
        <f t="shared" si="7"/>
        <v>16319.400000000001</v>
      </c>
    </row>
    <row r="228" spans="1:5" x14ac:dyDescent="0.25">
      <c r="A228" s="3">
        <v>227</v>
      </c>
      <c r="B228" s="14">
        <v>1407.1</v>
      </c>
      <c r="C228" s="5">
        <f t="shared" si="6"/>
        <v>16885.199999999997</v>
      </c>
      <c r="D228" s="4">
        <v>1364.79</v>
      </c>
      <c r="E228" s="5">
        <f t="shared" si="7"/>
        <v>16377.48</v>
      </c>
    </row>
    <row r="229" spans="1:5" x14ac:dyDescent="0.25">
      <c r="A229" s="3">
        <v>228</v>
      </c>
      <c r="B229" s="14">
        <v>1412.04</v>
      </c>
      <c r="C229" s="5">
        <f t="shared" si="6"/>
        <v>16944.48</v>
      </c>
      <c r="D229" s="4">
        <v>1369.58</v>
      </c>
      <c r="E229" s="5">
        <f t="shared" si="7"/>
        <v>16434.96</v>
      </c>
    </row>
    <row r="230" spans="1:5" x14ac:dyDescent="0.25">
      <c r="A230" s="3">
        <v>229</v>
      </c>
      <c r="B230" s="14">
        <v>1417.03</v>
      </c>
      <c r="C230" s="5">
        <f t="shared" si="6"/>
        <v>17004.36</v>
      </c>
      <c r="D230" s="4">
        <v>1374.42</v>
      </c>
      <c r="E230" s="5">
        <f t="shared" si="7"/>
        <v>16493.04</v>
      </c>
    </row>
    <row r="231" spans="1:5" x14ac:dyDescent="0.25">
      <c r="A231" s="3">
        <v>230</v>
      </c>
      <c r="B231" s="14">
        <v>1422.03</v>
      </c>
      <c r="C231" s="5">
        <f t="shared" si="6"/>
        <v>17064.36</v>
      </c>
      <c r="D231" s="4">
        <v>1379.27</v>
      </c>
      <c r="E231" s="5">
        <f t="shared" si="7"/>
        <v>16551.239999999998</v>
      </c>
    </row>
    <row r="232" spans="1:5" x14ac:dyDescent="0.25">
      <c r="A232" s="3">
        <v>231</v>
      </c>
      <c r="B232" s="14">
        <v>1427.03</v>
      </c>
      <c r="C232" s="5">
        <f t="shared" si="6"/>
        <v>17124.36</v>
      </c>
      <c r="D232" s="4">
        <v>1384.12</v>
      </c>
      <c r="E232" s="5">
        <f t="shared" si="7"/>
        <v>16609.439999999999</v>
      </c>
    </row>
    <row r="233" spans="1:5" x14ac:dyDescent="0.25">
      <c r="A233" s="3">
        <v>232</v>
      </c>
      <c r="B233" s="14">
        <v>1431.99</v>
      </c>
      <c r="C233" s="5">
        <f t="shared" si="6"/>
        <v>17183.88</v>
      </c>
      <c r="D233" s="4">
        <v>1388.93</v>
      </c>
      <c r="E233" s="5">
        <f t="shared" si="7"/>
        <v>16667.16</v>
      </c>
    </row>
    <row r="234" spans="1:5" x14ac:dyDescent="0.25">
      <c r="A234" s="3">
        <v>233</v>
      </c>
      <c r="B234" s="14">
        <v>1436.89</v>
      </c>
      <c r="C234" s="5">
        <f t="shared" si="6"/>
        <v>17242.68</v>
      </c>
      <c r="D234" s="4">
        <v>1393.68</v>
      </c>
      <c r="E234" s="5">
        <f t="shared" si="7"/>
        <v>16724.16</v>
      </c>
    </row>
    <row r="235" spans="1:5" x14ac:dyDescent="0.25">
      <c r="A235" s="3">
        <v>234</v>
      </c>
      <c r="B235" s="14">
        <v>1441.93</v>
      </c>
      <c r="C235" s="5">
        <f t="shared" si="6"/>
        <v>17303.16</v>
      </c>
      <c r="D235" s="4">
        <v>1398.57</v>
      </c>
      <c r="E235" s="5">
        <f t="shared" si="7"/>
        <v>16782.84</v>
      </c>
    </row>
    <row r="236" spans="1:5" x14ac:dyDescent="0.25">
      <c r="A236" s="3">
        <v>235</v>
      </c>
      <c r="B236" s="14">
        <v>1446.88</v>
      </c>
      <c r="C236" s="5">
        <f t="shared" si="6"/>
        <v>17362.560000000001</v>
      </c>
      <c r="D236" s="4">
        <v>1403.37</v>
      </c>
      <c r="E236" s="5">
        <f t="shared" si="7"/>
        <v>16840.439999999999</v>
      </c>
    </row>
    <row r="237" spans="1:5" x14ac:dyDescent="0.25">
      <c r="A237" s="3">
        <v>236</v>
      </c>
      <c r="B237" s="14">
        <v>1451.86</v>
      </c>
      <c r="C237" s="5">
        <f t="shared" si="6"/>
        <v>17422.32</v>
      </c>
      <c r="D237" s="4">
        <v>1408.2</v>
      </c>
      <c r="E237" s="5">
        <f t="shared" si="7"/>
        <v>16898.400000000001</v>
      </c>
    </row>
    <row r="238" spans="1:5" x14ac:dyDescent="0.25">
      <c r="A238" s="3">
        <v>237</v>
      </c>
      <c r="B238" s="14">
        <v>1456.85</v>
      </c>
      <c r="C238" s="5">
        <f t="shared" si="6"/>
        <v>17482.199999999997</v>
      </c>
      <c r="D238" s="4">
        <v>1413.04</v>
      </c>
      <c r="E238" s="5">
        <f t="shared" si="7"/>
        <v>16956.48</v>
      </c>
    </row>
    <row r="239" spans="1:5" x14ac:dyDescent="0.25">
      <c r="A239" s="3">
        <v>238</v>
      </c>
      <c r="B239" s="14">
        <v>1461.81</v>
      </c>
      <c r="C239" s="5">
        <f t="shared" si="6"/>
        <v>17541.72</v>
      </c>
      <c r="D239" s="4">
        <v>1417.85</v>
      </c>
      <c r="E239" s="5">
        <f t="shared" si="7"/>
        <v>17014.199999999997</v>
      </c>
    </row>
    <row r="240" spans="1:5" x14ac:dyDescent="0.25">
      <c r="A240" s="3">
        <v>239</v>
      </c>
      <c r="B240" s="14">
        <v>1466.78</v>
      </c>
      <c r="C240" s="5">
        <f t="shared" si="6"/>
        <v>17601.36</v>
      </c>
      <c r="D240" s="4">
        <v>1422.67</v>
      </c>
      <c r="E240" s="5">
        <f t="shared" si="7"/>
        <v>17072.04</v>
      </c>
    </row>
    <row r="241" spans="1:5" x14ac:dyDescent="0.25">
      <c r="A241" s="3">
        <v>240</v>
      </c>
      <c r="B241" s="14">
        <v>1471.76</v>
      </c>
      <c r="C241" s="5">
        <f t="shared" si="6"/>
        <v>17661.12</v>
      </c>
      <c r="D241" s="4">
        <v>1427.5</v>
      </c>
      <c r="E241" s="5">
        <f t="shared" si="7"/>
        <v>17130</v>
      </c>
    </row>
    <row r="242" spans="1:5" x14ac:dyDescent="0.25">
      <c r="A242" s="3">
        <v>241</v>
      </c>
      <c r="B242" s="14">
        <v>1476.73</v>
      </c>
      <c r="C242" s="5">
        <f t="shared" si="6"/>
        <v>17720.760000000002</v>
      </c>
      <c r="D242" s="4">
        <v>1432.32</v>
      </c>
      <c r="E242" s="5">
        <f t="shared" si="7"/>
        <v>17187.84</v>
      </c>
    </row>
    <row r="243" spans="1:5" x14ac:dyDescent="0.25">
      <c r="A243" s="3">
        <v>242</v>
      </c>
      <c r="B243" s="14">
        <v>1481.7</v>
      </c>
      <c r="C243" s="5">
        <f t="shared" si="6"/>
        <v>17780.400000000001</v>
      </c>
      <c r="D243" s="4">
        <v>1437.14</v>
      </c>
      <c r="E243" s="5">
        <f t="shared" si="7"/>
        <v>17245.68</v>
      </c>
    </row>
    <row r="244" spans="1:5" x14ac:dyDescent="0.25">
      <c r="A244" s="3">
        <v>243</v>
      </c>
      <c r="B244" s="14">
        <v>1486.73</v>
      </c>
      <c r="C244" s="5">
        <f t="shared" si="6"/>
        <v>17840.760000000002</v>
      </c>
      <c r="D244" s="4">
        <v>1442.02</v>
      </c>
      <c r="E244" s="5">
        <f t="shared" si="7"/>
        <v>17304.239999999998</v>
      </c>
    </row>
    <row r="245" spans="1:5" x14ac:dyDescent="0.25">
      <c r="A245" s="3">
        <v>244</v>
      </c>
      <c r="B245" s="14">
        <v>1491.63</v>
      </c>
      <c r="C245" s="5">
        <f t="shared" si="6"/>
        <v>17899.560000000001</v>
      </c>
      <c r="D245" s="4">
        <v>1446.78</v>
      </c>
      <c r="E245" s="5">
        <f t="shared" si="7"/>
        <v>17361.36</v>
      </c>
    </row>
    <row r="246" spans="1:5" x14ac:dyDescent="0.25">
      <c r="A246" s="3">
        <v>245</v>
      </c>
      <c r="B246" s="14">
        <v>1496.64</v>
      </c>
      <c r="C246" s="5">
        <f t="shared" si="6"/>
        <v>17959.68</v>
      </c>
      <c r="D246" s="4">
        <v>1451.64</v>
      </c>
      <c r="E246" s="5">
        <f t="shared" si="7"/>
        <v>17419.68</v>
      </c>
    </row>
    <row r="247" spans="1:5" x14ac:dyDescent="0.25">
      <c r="A247" s="3">
        <v>246</v>
      </c>
      <c r="B247" s="14">
        <v>1501.6</v>
      </c>
      <c r="C247" s="5">
        <f t="shared" si="6"/>
        <v>18019.199999999997</v>
      </c>
      <c r="D247" s="4">
        <v>1456.45</v>
      </c>
      <c r="E247" s="5">
        <f t="shared" si="7"/>
        <v>17477.400000000001</v>
      </c>
    </row>
    <row r="248" spans="1:5" x14ac:dyDescent="0.25">
      <c r="A248" s="3">
        <v>247</v>
      </c>
      <c r="B248" s="14">
        <v>1506.58</v>
      </c>
      <c r="C248" s="5">
        <f t="shared" si="6"/>
        <v>18078.96</v>
      </c>
      <c r="D248" s="4">
        <v>1461.28</v>
      </c>
      <c r="E248" s="5">
        <f t="shared" si="7"/>
        <v>17535.36</v>
      </c>
    </row>
    <row r="249" spans="1:5" x14ac:dyDescent="0.25">
      <c r="A249" s="3">
        <v>248</v>
      </c>
      <c r="B249" s="14">
        <v>1511.58</v>
      </c>
      <c r="C249" s="5">
        <f t="shared" si="6"/>
        <v>18138.96</v>
      </c>
      <c r="D249" s="4">
        <v>1466.13</v>
      </c>
      <c r="E249" s="5">
        <f t="shared" si="7"/>
        <v>17593.560000000001</v>
      </c>
    </row>
    <row r="250" spans="1:5" x14ac:dyDescent="0.25">
      <c r="A250" s="3">
        <v>249</v>
      </c>
      <c r="B250" s="14">
        <v>1516.53</v>
      </c>
      <c r="C250" s="5">
        <f t="shared" si="6"/>
        <v>18198.36</v>
      </c>
      <c r="D250" s="4">
        <v>1470.93</v>
      </c>
      <c r="E250" s="5">
        <f t="shared" si="7"/>
        <v>17651.16</v>
      </c>
    </row>
    <row r="251" spans="1:5" x14ac:dyDescent="0.25">
      <c r="A251" s="3">
        <v>250</v>
      </c>
      <c r="B251" s="14">
        <v>1521.5</v>
      </c>
      <c r="C251" s="5">
        <f t="shared" si="6"/>
        <v>18258</v>
      </c>
      <c r="D251" s="4">
        <v>1475.75</v>
      </c>
      <c r="E251" s="5">
        <f t="shared" si="7"/>
        <v>17709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41FA-EDF9-4E88-A7A9-5A50FEB24423}">
  <dimension ref="A1:AJ41"/>
  <sheetViews>
    <sheetView zoomScale="70" workbookViewId="0">
      <selection activeCell="C2" sqref="C2"/>
    </sheetView>
  </sheetViews>
  <sheetFormatPr defaultColWidth="9.33203125" defaultRowHeight="13.2" x14ac:dyDescent="0.25"/>
  <cols>
    <col min="1" max="1" width="10.77734375" style="1" bestFit="1" customWidth="1"/>
    <col min="2" max="2" width="45.6640625" style="1" bestFit="1" customWidth="1"/>
    <col min="3" max="3" width="24" style="1" bestFit="1" customWidth="1"/>
    <col min="4" max="4" width="255.77734375" style="1" customWidth="1"/>
    <col min="5" max="5" width="42" style="1" customWidth="1"/>
    <col min="6" max="6" width="19.109375" style="1" bestFit="1" customWidth="1"/>
    <col min="7" max="7" width="21.109375" style="1" bestFit="1" customWidth="1"/>
    <col min="8" max="8" width="26.77734375" style="1" bestFit="1" customWidth="1"/>
    <col min="9" max="9" width="27" style="1" bestFit="1" customWidth="1"/>
    <col min="10" max="10" width="23.33203125" style="1" bestFit="1" customWidth="1"/>
    <col min="11" max="12" width="20" style="1" bestFit="1" customWidth="1"/>
    <col min="13" max="13" width="24.33203125" style="1" bestFit="1" customWidth="1"/>
    <col min="14" max="14" width="19.109375" style="1" bestFit="1" customWidth="1"/>
    <col min="15" max="15" width="21.109375" style="1" bestFit="1" customWidth="1"/>
    <col min="16" max="16" width="16.77734375" style="1" bestFit="1" customWidth="1"/>
    <col min="17" max="17" width="14.33203125" style="1" bestFit="1" customWidth="1"/>
    <col min="18" max="18" width="15.109375" style="1" bestFit="1" customWidth="1"/>
    <col min="19" max="19" width="14.33203125" style="1" bestFit="1" customWidth="1"/>
    <col min="20" max="20" width="14" style="1" bestFit="1" customWidth="1"/>
    <col min="21" max="21" width="25.33203125" style="1" bestFit="1" customWidth="1"/>
    <col min="22" max="22" width="15.33203125" style="1" bestFit="1" customWidth="1"/>
    <col min="23" max="23" width="16.6640625" style="1" bestFit="1" customWidth="1"/>
    <col min="24" max="24" width="9.109375" style="1" bestFit="1" customWidth="1"/>
    <col min="25" max="25" width="22.33203125" style="1" bestFit="1" customWidth="1"/>
    <col min="26" max="26" width="13.33203125" style="1" bestFit="1" customWidth="1"/>
    <col min="27" max="27" width="12.33203125" style="1" bestFit="1" customWidth="1"/>
    <col min="28" max="28" width="25.6640625" style="1" bestFit="1" customWidth="1"/>
    <col min="29" max="29" width="19.77734375" style="1" bestFit="1" customWidth="1"/>
    <col min="30" max="30" width="21.33203125" style="1" bestFit="1" customWidth="1"/>
    <col min="31" max="31" width="14.33203125" style="1" bestFit="1" customWidth="1"/>
    <col min="32" max="32" width="17.33203125" style="1" bestFit="1" customWidth="1"/>
    <col min="33" max="33" width="15.6640625" style="1" bestFit="1" customWidth="1"/>
    <col min="34" max="34" width="16.6640625" style="1" bestFit="1" customWidth="1"/>
    <col min="35" max="35" width="18.33203125" style="1" bestFit="1" customWidth="1"/>
    <col min="36" max="36" width="14.33203125" style="1" bestFit="1" customWidth="1"/>
    <col min="37" max="40" width="9.33203125" style="1"/>
    <col min="41" max="41" width="10.6640625" style="1" bestFit="1" customWidth="1"/>
    <col min="42" max="16384" width="9.33203125" style="1"/>
  </cols>
  <sheetData>
    <row r="1" spans="1:21" ht="15.6" x14ac:dyDescent="0.25">
      <c r="A1" s="1" t="s">
        <v>220</v>
      </c>
      <c r="B1" s="10" t="s">
        <v>167</v>
      </c>
      <c r="C1" s="10" t="s">
        <v>168</v>
      </c>
      <c r="D1" s="1" t="s">
        <v>180</v>
      </c>
      <c r="E1" s="1" t="s">
        <v>215</v>
      </c>
    </row>
    <row r="2" spans="1:21" ht="15" x14ac:dyDescent="0.25">
      <c r="A2" s="1">
        <v>1</v>
      </c>
      <c r="B2" s="11" t="s">
        <v>127</v>
      </c>
      <c r="C2" s="12">
        <v>1463</v>
      </c>
      <c r="D2" s="1" t="s">
        <v>219</v>
      </c>
      <c r="E2" s="1" t="str" cm="1">
        <f t="array" ref="E2:J2">_xlfn.TEXTSPLIT(D2,"-")</f>
        <v xml:space="preserve">1 Oost Groningen </v>
      </c>
      <c r="F2" s="1" t="str">
        <v xml:space="preserve"> Oldambt </v>
      </c>
      <c r="G2" s="1" t="str">
        <v xml:space="preserve"> Pekela </v>
      </c>
      <c r="H2" s="1" t="str">
        <v xml:space="preserve"> Stadskanaal </v>
      </c>
      <c r="I2" s="1" t="str">
        <v xml:space="preserve"> Veendam </v>
      </c>
      <c r="J2" s="1" t="str">
        <v xml:space="preserve"> Westerwolde</v>
      </c>
    </row>
    <row r="3" spans="1:21" ht="15" x14ac:dyDescent="0.25">
      <c r="A3" s="1">
        <v>2</v>
      </c>
      <c r="B3" s="11" t="s">
        <v>135</v>
      </c>
      <c r="C3" s="12">
        <v>1276</v>
      </c>
      <c r="D3" s="1" t="s">
        <v>181</v>
      </c>
      <c r="E3" s="1" t="str" cm="1">
        <f t="array" ref="E3:F3">_xlfn.TEXTSPLIT(D3,"-")</f>
        <v>2 Delfzijl en omgeving</v>
      </c>
      <c r="F3" s="1" t="str">
        <v xml:space="preserve"> Eemsdelta</v>
      </c>
    </row>
    <row r="4" spans="1:21" ht="15" x14ac:dyDescent="0.25">
      <c r="A4" s="1">
        <v>3</v>
      </c>
      <c r="B4" s="11" t="s">
        <v>136</v>
      </c>
      <c r="C4" s="12">
        <v>1954</v>
      </c>
      <c r="D4" s="1" t="s">
        <v>257</v>
      </c>
      <c r="E4" s="1" t="str" cm="1">
        <f t="array" ref="E4:I4">_xlfn.TEXTSPLIT(D4,"-")</f>
        <v xml:space="preserve">3 Overig Groningen </v>
      </c>
      <c r="F4" s="1" t="str">
        <v xml:space="preserve"> Groningen</v>
      </c>
      <c r="G4" s="1" t="str">
        <v xml:space="preserve"> Het Hogeland</v>
      </c>
      <c r="H4" s="1" t="str">
        <v xml:space="preserve"> Midden Groningen</v>
      </c>
      <c r="I4" s="1" t="str">
        <v xml:space="preserve"> Westerkwartier</v>
      </c>
    </row>
    <row r="5" spans="1:21" ht="15" x14ac:dyDescent="0.25">
      <c r="A5" s="1">
        <v>4</v>
      </c>
      <c r="B5" s="11" t="s">
        <v>137</v>
      </c>
      <c r="C5" s="12">
        <v>1636</v>
      </c>
      <c r="D5" s="1" t="s">
        <v>200</v>
      </c>
      <c r="E5" s="1" t="str" cm="1">
        <f t="array" ref="E5:P5">_xlfn.TEXTSPLIT(D5,"-")</f>
        <v xml:space="preserve">4 Noord Friesland </v>
      </c>
      <c r="F5" s="1" t="str">
        <v>Achtkarspelen</v>
      </c>
      <c r="G5" s="1" t="str">
        <v xml:space="preserve"> Ameland</v>
      </c>
      <c r="H5" s="1" t="str">
        <v xml:space="preserve"> Dantumadeel</v>
      </c>
      <c r="I5" s="1" t="str">
        <v xml:space="preserve"> Harlingen</v>
      </c>
      <c r="J5" s="1" t="str">
        <v xml:space="preserve"> Leeuwarden</v>
      </c>
      <c r="K5" s="1" t="str">
        <v xml:space="preserve"> NoardeastFryslân</v>
      </c>
      <c r="L5" s="1" t="str">
        <v xml:space="preserve"> Schiermonnikoog</v>
      </c>
      <c r="M5" s="1" t="str">
        <v xml:space="preserve"> Terschelling</v>
      </c>
      <c r="N5" s="1" t="str">
        <v xml:space="preserve"> Tietjerksteradeel </v>
      </c>
      <c r="O5" s="1" t="str">
        <v>Vlieland</v>
      </c>
      <c r="P5" s="1" t="str">
        <v xml:space="preserve"> Waadhoeke</v>
      </c>
    </row>
    <row r="6" spans="1:21" ht="15" x14ac:dyDescent="0.25">
      <c r="A6" s="1">
        <v>5</v>
      </c>
      <c r="B6" s="11" t="s">
        <v>138</v>
      </c>
      <c r="C6" s="12">
        <v>1751</v>
      </c>
      <c r="D6" s="1" t="s">
        <v>254</v>
      </c>
      <c r="E6" s="1" t="str" cm="1">
        <f t="array" ref="E6:G6">_xlfn.TEXTSPLIT(D6,"-")</f>
        <v>5 Zuidwest Friesland</v>
      </c>
      <c r="F6" s="1" t="str">
        <v xml:space="preserve"> De Friese Meren</v>
      </c>
      <c r="G6" s="1" t="str">
        <v xml:space="preserve"> Súdwest Fryslân</v>
      </c>
    </row>
    <row r="7" spans="1:21" ht="15" x14ac:dyDescent="0.25">
      <c r="A7" s="1">
        <v>6</v>
      </c>
      <c r="B7" s="11" t="s">
        <v>139</v>
      </c>
      <c r="C7" s="12">
        <v>1853</v>
      </c>
      <c r="D7" s="1" t="s">
        <v>201</v>
      </c>
      <c r="E7" s="1" t="str" cm="1">
        <f t="array" ref="E7:J7">_xlfn.TEXTSPLIT(D7,"-")</f>
        <v>6 Zuidoost Friesland</v>
      </c>
      <c r="F7" s="1" t="str">
        <v xml:space="preserve"> Heerenveen</v>
      </c>
      <c r="G7" s="1" t="str">
        <v xml:space="preserve"> Ooststellingwerf</v>
      </c>
      <c r="H7" s="1" t="str">
        <v xml:space="preserve"> Opsterland</v>
      </c>
      <c r="I7" s="1" t="str">
        <v xml:space="preserve"> Smallingerland</v>
      </c>
      <c r="J7" s="1" t="str">
        <v xml:space="preserve"> Weststellingwerf</v>
      </c>
    </row>
    <row r="8" spans="1:21" ht="15" x14ac:dyDescent="0.25">
      <c r="A8" s="1">
        <v>7</v>
      </c>
      <c r="B8" s="11" t="s">
        <v>140</v>
      </c>
      <c r="C8" s="12">
        <v>1974</v>
      </c>
      <c r="D8" s="1" t="s">
        <v>256</v>
      </c>
      <c r="E8" s="1" t="str" cm="1">
        <f t="array" ref="E8:J8">_xlfn.TEXTSPLIT(D8,"-")</f>
        <v>7 Noord Drenthe</v>
      </c>
      <c r="F8" s="1" t="str">
        <v xml:space="preserve"> Aa en Hunze</v>
      </c>
      <c r="G8" s="1" t="str">
        <v xml:space="preserve"> Assen</v>
      </c>
      <c r="H8" s="1" t="str">
        <v xml:space="preserve"> Midden Drenthe</v>
      </c>
      <c r="I8" s="1" t="str">
        <v xml:space="preserve"> Noordenveld</v>
      </c>
      <c r="J8" s="1" t="str">
        <v xml:space="preserve"> Tynaarlo</v>
      </c>
    </row>
    <row r="9" spans="1:21" ht="15" x14ac:dyDescent="0.25">
      <c r="A9" s="1">
        <v>8</v>
      </c>
      <c r="B9" s="11" t="s">
        <v>141</v>
      </c>
      <c r="C9" s="12">
        <v>1614</v>
      </c>
      <c r="D9" s="1" t="s">
        <v>202</v>
      </c>
      <c r="E9" s="1" t="str" cm="1">
        <f t="array" ref="E9:I9">_xlfn.TEXTSPLIT(D9,"-")</f>
        <v>8 Zuidoost Drenthe</v>
      </c>
      <c r="F9" s="1" t="str">
        <v xml:space="preserve"> Borger</v>
      </c>
      <c r="G9" s="1" t="str">
        <v>Odoorn</v>
      </c>
      <c r="H9" s="1" t="str">
        <v xml:space="preserve"> Coevorden</v>
      </c>
      <c r="I9" s="1" t="str">
        <v xml:space="preserve"> Emmen</v>
      </c>
    </row>
    <row r="10" spans="1:21" ht="15" x14ac:dyDescent="0.25">
      <c r="A10" s="1">
        <v>9</v>
      </c>
      <c r="B10" s="11" t="s">
        <v>142</v>
      </c>
      <c r="C10" s="12">
        <v>1847</v>
      </c>
      <c r="D10" s="1" t="s">
        <v>203</v>
      </c>
      <c r="E10" s="1" t="str" cm="1">
        <f t="array" ref="E10:I10">_xlfn.TEXTSPLIT(D10,"-")</f>
        <v>9 Zuidwest Drenthe</v>
      </c>
      <c r="F10" s="1" t="str">
        <v xml:space="preserve"> Hoogeveen</v>
      </c>
      <c r="G10" s="1" t="str">
        <v xml:space="preserve"> Meppel</v>
      </c>
      <c r="H10" s="1" t="str">
        <v xml:space="preserve"> Westerveld</v>
      </c>
      <c r="I10" s="1" t="str">
        <v xml:space="preserve"> De Wolden</v>
      </c>
    </row>
    <row r="11" spans="1:21" ht="15" x14ac:dyDescent="0.25">
      <c r="A11" s="1">
        <v>10</v>
      </c>
      <c r="B11" s="11" t="s">
        <v>143</v>
      </c>
      <c r="C11" s="12">
        <v>2190</v>
      </c>
      <c r="D11" s="1" t="s">
        <v>205</v>
      </c>
      <c r="E11" s="1" t="str" cm="1">
        <f t="array" ref="E11:M11">_xlfn.TEXTSPLIT(D11,"-")</f>
        <v>10 Noord Overijssel</v>
      </c>
      <c r="F11" s="1" t="str">
        <v xml:space="preserve"> Dalfsen</v>
      </c>
      <c r="G11" s="1" t="str">
        <v xml:space="preserve"> Hardenberg</v>
      </c>
      <c r="H11" s="1" t="str">
        <v xml:space="preserve"> Kampen</v>
      </c>
      <c r="I11" s="1" t="str">
        <v xml:space="preserve"> Ommen</v>
      </c>
      <c r="J11" s="1" t="str">
        <v xml:space="preserve"> Staphorst</v>
      </c>
      <c r="K11" s="1" t="str">
        <v xml:space="preserve"> Steenwijkerland</v>
      </c>
      <c r="L11" s="1" t="str">
        <v xml:space="preserve"> Zwartewaterland</v>
      </c>
      <c r="M11" s="1" t="str">
        <v xml:space="preserve"> Zwolle</v>
      </c>
    </row>
    <row r="12" spans="1:21" ht="15" x14ac:dyDescent="0.25">
      <c r="A12" s="1">
        <v>11</v>
      </c>
      <c r="B12" s="11" t="s">
        <v>144</v>
      </c>
      <c r="C12" s="12">
        <v>2280</v>
      </c>
      <c r="D12" s="1" t="s">
        <v>204</v>
      </c>
      <c r="E12" s="1" t="str" cm="1">
        <f t="array" ref="E12:I12">_xlfn.TEXTSPLIT(D12,"-")</f>
        <v>11 Zuidwest Overijssel</v>
      </c>
      <c r="F12" s="1" t="str">
        <v xml:space="preserve"> Deventer</v>
      </c>
      <c r="G12" s="1" t="str">
        <v xml:space="preserve"> Olst</v>
      </c>
      <c r="H12" s="1" t="str">
        <v>Wijhe</v>
      </c>
      <c r="I12" s="1" t="str">
        <v xml:space="preserve"> Raalte</v>
      </c>
    </row>
    <row r="13" spans="1:21" ht="15" x14ac:dyDescent="0.25">
      <c r="A13" s="1">
        <v>12</v>
      </c>
      <c r="B13" s="11" t="s">
        <v>128</v>
      </c>
      <c r="C13" s="12">
        <v>2116</v>
      </c>
      <c r="D13" s="1" t="s">
        <v>206</v>
      </c>
      <c r="E13" s="1" t="str" cm="1">
        <f t="array" ref="E13:S13">_xlfn.TEXTSPLIT(D13,"-")</f>
        <v>12 Twente</v>
      </c>
      <c r="F13" s="1" t="str">
        <v xml:space="preserve"> Almelo</v>
      </c>
      <c r="G13" s="1" t="str">
        <v xml:space="preserve"> Borne</v>
      </c>
      <c r="H13" s="1" t="str">
        <v xml:space="preserve"> Dinkelland</v>
      </c>
      <c r="I13" s="1" t="str">
        <v xml:space="preserve"> Enschede</v>
      </c>
      <c r="J13" s="1" t="str">
        <v xml:space="preserve"> Haaksbergen</v>
      </c>
      <c r="K13" s="1" t="str">
        <v xml:space="preserve"> Hellendoorn</v>
      </c>
      <c r="L13" s="1" t="str">
        <v xml:space="preserve"> Hengelo</v>
      </c>
      <c r="M13" s="1" t="str">
        <v xml:space="preserve"> Hof van Twente</v>
      </c>
      <c r="N13" s="1" t="str">
        <v xml:space="preserve"> Losser</v>
      </c>
      <c r="O13" s="1" t="str">
        <v xml:space="preserve"> Oldenzaal</v>
      </c>
      <c r="P13" s="1" t="str">
        <v xml:space="preserve"> Rijssen Holten</v>
      </c>
      <c r="Q13" s="1" t="str">
        <v xml:space="preserve"> Tubbergen</v>
      </c>
      <c r="R13" s="1" t="str">
        <v xml:space="preserve"> Twenterand</v>
      </c>
      <c r="S13" s="1" t="str">
        <v xml:space="preserve"> Wierden</v>
      </c>
    </row>
    <row r="14" spans="1:21" ht="15" x14ac:dyDescent="0.25">
      <c r="A14" s="1">
        <v>13</v>
      </c>
      <c r="B14" s="11" t="s">
        <v>129</v>
      </c>
      <c r="C14" s="12">
        <v>2683</v>
      </c>
      <c r="D14" s="1" t="s">
        <v>184</v>
      </c>
      <c r="E14" s="1" t="str" cm="1">
        <f t="array" ref="E14:T14">_xlfn.TEXTSPLIT(D14,"-")</f>
        <v>13 Veluwe Apeldoorn</v>
      </c>
      <c r="F14" s="1" t="str">
        <v xml:space="preserve"> Barneveld</v>
      </c>
      <c r="G14" s="1" t="str">
        <v xml:space="preserve"> Ede</v>
      </c>
      <c r="H14" s="1" t="str">
        <v xml:space="preserve"> Elburg</v>
      </c>
      <c r="I14" s="1" t="str">
        <v xml:space="preserve"> Epe</v>
      </c>
      <c r="J14" s="1" t="str">
        <v xml:space="preserve"> Ermelo</v>
      </c>
      <c r="K14" s="1" t="str">
        <v xml:space="preserve"> Harderwijk</v>
      </c>
      <c r="L14" s="1" t="str">
        <v xml:space="preserve"> Hattem</v>
      </c>
      <c r="M14" s="1" t="str">
        <v xml:space="preserve"> Heerde</v>
      </c>
      <c r="N14" s="1" t="str">
        <v xml:space="preserve"> Nijkerk</v>
      </c>
      <c r="O14" s="1" t="str">
        <v xml:space="preserve"> Nunspeet</v>
      </c>
      <c r="P14" s="1" t="str">
        <v xml:space="preserve"> Oldebroek</v>
      </c>
      <c r="Q14" s="1" t="str">
        <v xml:space="preserve"> Putten</v>
      </c>
      <c r="R14" s="1" t="str">
        <v xml:space="preserve"> Scherpenzeel</v>
      </c>
      <c r="S14" s="1" t="str">
        <v xml:space="preserve"> Voorst</v>
      </c>
      <c r="T14" s="1" t="str">
        <v xml:space="preserve"> Wageningen</v>
      </c>
    </row>
    <row r="15" spans="1:21" ht="15" x14ac:dyDescent="0.25">
      <c r="A15" s="1">
        <v>14</v>
      </c>
      <c r="B15" s="11" t="s">
        <v>130</v>
      </c>
      <c r="C15" s="12">
        <v>1996</v>
      </c>
      <c r="D15" s="1" t="s">
        <v>183</v>
      </c>
      <c r="E15" s="1" t="str" cm="1">
        <f t="array" ref="E15:P15">_xlfn.TEXTSPLIT(D15,"-")</f>
        <v>14 Achterhoek</v>
      </c>
      <c r="F15" s="1" t="str">
        <v xml:space="preserve"> Aalten</v>
      </c>
      <c r="G15" s="1" t="str">
        <v xml:space="preserve"> Berkelland</v>
      </c>
      <c r="H15" s="1" t="str">
        <v xml:space="preserve"> Bronckhorst</v>
      </c>
      <c r="I15" s="1" t="str">
        <v xml:space="preserve"> Brummen</v>
      </c>
      <c r="J15" s="1" t="str">
        <v xml:space="preserve"> Doetinchem</v>
      </c>
      <c r="K15" s="1" t="str">
        <v xml:space="preserve"> Lochem</v>
      </c>
      <c r="L15" s="1" t="str">
        <v xml:space="preserve"> Montferland</v>
      </c>
      <c r="M15" s="1" t="str">
        <v xml:space="preserve"> Oost Gelre</v>
      </c>
      <c r="N15" s="1" t="str">
        <v xml:space="preserve"> Oude Ijsselstreek</v>
      </c>
      <c r="O15" s="1" t="str">
        <v xml:space="preserve"> Winterswijk</v>
      </c>
      <c r="P15" s="1" t="str">
        <v xml:space="preserve"> Zutphen</v>
      </c>
    </row>
    <row r="16" spans="1:21" ht="15" x14ac:dyDescent="0.25">
      <c r="A16" s="1">
        <v>15</v>
      </c>
      <c r="B16" s="11" t="s">
        <v>145</v>
      </c>
      <c r="C16" s="12">
        <v>2458</v>
      </c>
      <c r="D16" s="1" t="s">
        <v>182</v>
      </c>
      <c r="E16" s="1" t="str" cm="1">
        <f t="array" ref="E16:U16">_xlfn.TEXTSPLIT(D16,"-")</f>
        <v>15 Arnhem/Nijmegen</v>
      </c>
      <c r="F16" s="1" t="str">
        <v xml:space="preserve"> Arnhem</v>
      </c>
      <c r="G16" s="1" t="str">
        <v xml:space="preserve"> Berg enDal</v>
      </c>
      <c r="H16" s="1" t="str">
        <v xml:space="preserve"> Beuningen</v>
      </c>
      <c r="I16" s="1" t="str">
        <v xml:space="preserve"> Doesburg</v>
      </c>
      <c r="J16" s="1" t="str">
        <v xml:space="preserve"> Druten</v>
      </c>
      <c r="K16" s="1" t="str">
        <v xml:space="preserve"> Duiven</v>
      </c>
      <c r="L16" s="1" t="str">
        <v xml:space="preserve"> Heumen</v>
      </c>
      <c r="M16" s="1" t="str">
        <v xml:space="preserve"> Lingewaard</v>
      </c>
      <c r="N16" s="1" t="str">
        <v xml:space="preserve"> Nijmegen</v>
      </c>
      <c r="O16" s="1" t="str">
        <v>Overbetuwe</v>
      </c>
      <c r="P16" s="1" t="str">
        <v xml:space="preserve"> Renkum</v>
      </c>
      <c r="Q16" s="1" t="str">
        <v xml:space="preserve"> Rheden</v>
      </c>
      <c r="R16" s="1" t="str">
        <v xml:space="preserve"> Rozendaal</v>
      </c>
      <c r="S16" s="1" t="str">
        <v xml:space="preserve"> Westervoort</v>
      </c>
      <c r="T16" s="1" t="str">
        <v xml:space="preserve"> Wijchen</v>
      </c>
      <c r="U16" s="1" t="str">
        <v xml:space="preserve"> Zevenaar</v>
      </c>
    </row>
    <row r="17" spans="1:32" ht="15" x14ac:dyDescent="0.25">
      <c r="A17" s="1">
        <v>16</v>
      </c>
      <c r="B17" s="11" t="s">
        <v>146</v>
      </c>
      <c r="C17" s="12">
        <v>2324</v>
      </c>
      <c r="D17" s="1" t="s">
        <v>207</v>
      </c>
      <c r="E17" s="1" t="str" cm="1">
        <f t="array" ref="E17:N17">_xlfn.TEXTSPLIT(D17,"-")</f>
        <v>16 Zuidwest Gelderland</v>
      </c>
      <c r="F17" s="1" t="str">
        <v xml:space="preserve"> Buren</v>
      </c>
      <c r="G17" s="1" t="str">
        <v xml:space="preserve"> Culemborg</v>
      </c>
      <c r="H17" s="1" t="str">
        <v xml:space="preserve"> Maasdriel</v>
      </c>
      <c r="I17" s="1" t="str">
        <v xml:space="preserve"> Neder</v>
      </c>
      <c r="J17" s="1" t="str">
        <v>Betuwe</v>
      </c>
      <c r="K17" s="1" t="str">
        <v xml:space="preserve"> Tiel</v>
      </c>
      <c r="L17" s="1" t="str">
        <v xml:space="preserve"> West Betuwe</v>
      </c>
      <c r="M17" s="1" t="str">
        <v xml:space="preserve"> West Maas en Waal</v>
      </c>
      <c r="N17" s="1" t="str">
        <v xml:space="preserve"> Zaltbommel</v>
      </c>
    </row>
    <row r="18" spans="1:32" ht="15" x14ac:dyDescent="0.25">
      <c r="A18" s="1">
        <v>17</v>
      </c>
      <c r="B18" s="11" t="s">
        <v>131</v>
      </c>
      <c r="C18" s="12">
        <v>3351</v>
      </c>
      <c r="D18" s="1" t="s">
        <v>213</v>
      </c>
      <c r="E18" s="1" t="str" cm="1">
        <f t="array" ref="E18:AF18">_xlfn.TEXTSPLIT(D18,"-")</f>
        <v>17 Utrecht</v>
      </c>
      <c r="F18" s="1" t="str">
        <v xml:space="preserve"> Utrecht</v>
      </c>
      <c r="G18" s="1" t="str">
        <v xml:space="preserve"> Amersfoort</v>
      </c>
      <c r="H18" s="1" t="str">
        <v xml:space="preserve"> Baarn</v>
      </c>
      <c r="I18" s="1" t="str">
        <v xml:space="preserve"> De Bilt</v>
      </c>
      <c r="J18" s="1" t="str">
        <v xml:space="preserve"> Bunnik</v>
      </c>
      <c r="K18" s="1" t="str">
        <v xml:space="preserve"> Bunschoten</v>
      </c>
      <c r="L18" s="1" t="str">
        <v xml:space="preserve"> Eemnes</v>
      </c>
      <c r="M18" s="1" t="str">
        <v xml:space="preserve"> Houten</v>
      </c>
      <c r="N18" s="1" t="str">
        <v xml:space="preserve"> Ijsselstein</v>
      </c>
      <c r="O18" s="1" t="str">
        <v xml:space="preserve"> Leusden</v>
      </c>
      <c r="P18" s="1" t="str">
        <v xml:space="preserve"> Lopik</v>
      </c>
      <c r="Q18" s="1" t="str">
        <v xml:space="preserve"> Montfoort</v>
      </c>
      <c r="R18" s="1" t="str">
        <v xml:space="preserve"> Nieuwegein</v>
      </c>
      <c r="S18" s="1" t="str">
        <v xml:space="preserve"> Oudewater</v>
      </c>
      <c r="T18" s="1" t="str">
        <v xml:space="preserve"> Renswoude</v>
      </c>
      <c r="U18" s="1" t="str">
        <v xml:space="preserve"> De Ronde Venen</v>
      </c>
      <c r="V18" s="1" t="str">
        <v xml:space="preserve"> Soest</v>
      </c>
      <c r="W18" s="1" t="str">
        <v xml:space="preserve"> Stichtse Vecht</v>
      </c>
      <c r="X18" s="1" t="str">
        <v xml:space="preserve"> Utrecht</v>
      </c>
      <c r="Y18" s="1" t="str">
        <v xml:space="preserve"> Utrechtse Heuvelrug</v>
      </c>
      <c r="Z18" s="1" t="str">
        <v xml:space="preserve"> Veenendaal</v>
      </c>
      <c r="AA18" s="1" t="str">
        <v xml:space="preserve"> Rhenen</v>
      </c>
      <c r="AB18" s="1" t="str">
        <v>Vijfheerenlanden</v>
      </c>
      <c r="AC18" s="1" t="str">
        <v xml:space="preserve"> Wijk bij Duurstede</v>
      </c>
      <c r="AD18" s="1" t="str">
        <v xml:space="preserve"> Woerden</v>
      </c>
      <c r="AE18" s="1" t="str">
        <v xml:space="preserve"> Woudenberg</v>
      </c>
      <c r="AF18" s="1" t="str">
        <v xml:space="preserve"> Zeist</v>
      </c>
    </row>
    <row r="19" spans="1:32" ht="15" x14ac:dyDescent="0.25">
      <c r="A19" s="1">
        <v>18</v>
      </c>
      <c r="B19" s="11" t="s">
        <v>147</v>
      </c>
      <c r="C19" s="12">
        <v>2241</v>
      </c>
      <c r="D19" s="1" t="s">
        <v>185</v>
      </c>
      <c r="E19" s="1" t="str" cm="1">
        <f t="array" ref="E19:P19">_xlfn.TEXTSPLIT(D19,"-")</f>
        <v>18 Kop van NoordHolland</v>
      </c>
      <c r="F19" s="1" t="str">
        <v xml:space="preserve"> Den Helder</v>
      </c>
      <c r="G19" s="1" t="str">
        <v xml:space="preserve"> Drechterland</v>
      </c>
      <c r="H19" s="1" t="str">
        <v xml:space="preserve"> Enkhuizen</v>
      </c>
      <c r="I19" s="1" t="str">
        <v xml:space="preserve"> Hollands Kroon</v>
      </c>
      <c r="J19" s="1" t="str">
        <v xml:space="preserve"> Hoorn</v>
      </c>
      <c r="K19" s="1" t="str">
        <v xml:space="preserve"> Koggenland</v>
      </c>
      <c r="L19" s="1" t="str">
        <v xml:space="preserve"> Medemblik</v>
      </c>
      <c r="M19" s="1" t="str">
        <v xml:space="preserve"> Opmeer</v>
      </c>
      <c r="N19" s="1" t="str">
        <v xml:space="preserve"> Schagen</v>
      </c>
      <c r="O19" s="1" t="str">
        <v xml:space="preserve"> Stede Broec</v>
      </c>
      <c r="P19" s="1" t="str">
        <v xml:space="preserve"> Texel</v>
      </c>
    </row>
    <row r="20" spans="1:32" ht="15" x14ac:dyDescent="0.25">
      <c r="A20" s="1">
        <v>19</v>
      </c>
      <c r="B20" s="11" t="s">
        <v>148</v>
      </c>
      <c r="C20" s="12">
        <v>2891</v>
      </c>
      <c r="D20" s="1" t="s">
        <v>186</v>
      </c>
      <c r="E20" s="1" t="str" cm="1">
        <f t="array" ref="E20:I20">_xlfn.TEXTSPLIT(D20,"-")</f>
        <v>19 Alkmaar en omgeving</v>
      </c>
      <c r="F20" s="1" t="str">
        <v xml:space="preserve"> Alkmaar</v>
      </c>
      <c r="G20" s="1" t="str">
        <v xml:space="preserve"> Bergen</v>
      </c>
      <c r="H20" s="1" t="str">
        <v xml:space="preserve"> Heiloo</v>
      </c>
      <c r="I20" s="1" t="str">
        <v xml:space="preserve"> Dijk en Waard</v>
      </c>
    </row>
    <row r="21" spans="1:32" ht="15" x14ac:dyDescent="0.25">
      <c r="A21" s="1">
        <v>20</v>
      </c>
      <c r="B21" s="11" t="s">
        <v>132</v>
      </c>
      <c r="C21" s="12">
        <v>3138</v>
      </c>
      <c r="D21" s="1" t="s">
        <v>187</v>
      </c>
      <c r="E21" s="1" t="str" cm="1">
        <f t="array" ref="E21:J21">_xlfn.TEXTSPLIT(D21,"-")</f>
        <v>20 Ijmond</v>
      </c>
      <c r="F21" s="1" t="str">
        <v xml:space="preserve"> Beverwijk</v>
      </c>
      <c r="G21" s="1" t="str">
        <v xml:space="preserve"> Castricum</v>
      </c>
      <c r="H21" s="1" t="str">
        <v xml:space="preserve"> Heemskerk</v>
      </c>
      <c r="I21" s="1" t="str">
        <v xml:space="preserve"> Uitgeest</v>
      </c>
      <c r="J21" s="1" t="str">
        <v xml:space="preserve"> Velsen</v>
      </c>
    </row>
    <row r="22" spans="1:32" ht="15" x14ac:dyDescent="0.25">
      <c r="A22" s="1">
        <v>21</v>
      </c>
      <c r="B22" s="11" t="s">
        <v>149</v>
      </c>
      <c r="C22" s="12">
        <v>4252</v>
      </c>
      <c r="D22" s="1" t="s">
        <v>189</v>
      </c>
      <c r="E22" s="1" t="str" cm="1">
        <f t="array" ref="E22:I22">_xlfn.TEXTSPLIT(D22,"-")</f>
        <v>21 Agglomeratie Haarlem</v>
      </c>
      <c r="F22" s="1" t="str">
        <v xml:space="preserve"> Bloemendaal</v>
      </c>
      <c r="G22" s="1" t="str">
        <v xml:space="preserve"> Haarlem</v>
      </c>
      <c r="H22" s="1" t="str">
        <v xml:space="preserve"> Heemstede</v>
      </c>
      <c r="I22" s="1" t="str">
        <v xml:space="preserve"> Zandvoort</v>
      </c>
    </row>
    <row r="23" spans="1:32" ht="15" x14ac:dyDescent="0.25">
      <c r="A23" s="1">
        <v>22</v>
      </c>
      <c r="B23" s="11" t="s">
        <v>133</v>
      </c>
      <c r="C23" s="12">
        <v>3029</v>
      </c>
      <c r="D23" s="1" t="s">
        <v>190</v>
      </c>
      <c r="E23" s="1" t="str" cm="1">
        <f t="array" ref="E23:G23">_xlfn.TEXTSPLIT(D23,"-")</f>
        <v>22 Zaanstreek</v>
      </c>
      <c r="F23" s="1" t="str">
        <v xml:space="preserve"> Wormerland</v>
      </c>
      <c r="G23" s="1" t="str">
        <v xml:space="preserve"> Zaanstad</v>
      </c>
    </row>
    <row r="24" spans="1:32" ht="15" x14ac:dyDescent="0.25">
      <c r="A24" s="1">
        <v>23</v>
      </c>
      <c r="B24" s="11" t="s">
        <v>150</v>
      </c>
      <c r="C24" s="12">
        <v>4699</v>
      </c>
      <c r="D24" s="1" t="s">
        <v>208</v>
      </c>
      <c r="E24" s="1" t="str" cm="1">
        <f t="array" ref="E24:R24">_xlfn.TEXTSPLIT(D24,"-")</f>
        <v>23 Groot Amsterdam</v>
      </c>
      <c r="F24" s="1" t="str">
        <v xml:space="preserve"> Aalsmeer</v>
      </c>
      <c r="G24" s="1" t="str">
        <v xml:space="preserve"> Amstelveen</v>
      </c>
      <c r="H24" s="1" t="str">
        <v xml:space="preserve"> Amsterdam</v>
      </c>
      <c r="I24" s="1" t="str">
        <v xml:space="preserve"> Beemster</v>
      </c>
      <c r="J24" s="1" t="str">
        <v xml:space="preserve"> Diemen</v>
      </c>
      <c r="K24" s="1" t="str">
        <v xml:space="preserve"> EdamVolendam</v>
      </c>
      <c r="L24" s="1" t="str">
        <v xml:space="preserve"> Haarlemmermeer</v>
      </c>
      <c r="M24" s="1" t="str">
        <v xml:space="preserve"> Landsmeer</v>
      </c>
      <c r="N24" s="1" t="str">
        <v xml:space="preserve"> Oostzaan</v>
      </c>
      <c r="O24" s="1" t="str">
        <v xml:space="preserve"> Ouder Amstel</v>
      </c>
      <c r="P24" s="1" t="str">
        <v xml:space="preserve"> Uithoorn</v>
      </c>
      <c r="Q24" s="1" t="str">
        <v xml:space="preserve"> Waterland</v>
      </c>
      <c r="R24" s="1" t="str">
        <v xml:space="preserve"> Purmerend</v>
      </c>
    </row>
    <row r="25" spans="1:32" ht="15" x14ac:dyDescent="0.25">
      <c r="A25" s="1">
        <v>24</v>
      </c>
      <c r="B25" s="11" t="s">
        <v>151</v>
      </c>
      <c r="C25" s="12">
        <v>3917</v>
      </c>
      <c r="D25" s="1" t="s">
        <v>191</v>
      </c>
      <c r="E25" s="1" t="str" cm="1">
        <f t="array" ref="E25:L25">_xlfn.TEXTSPLIT(D25,"-")</f>
        <v>24 Het Gooi en Vechtstreek</v>
      </c>
      <c r="F25" s="1" t="str">
        <v xml:space="preserve"> Blaricum</v>
      </c>
      <c r="G25" s="1" t="str">
        <v xml:space="preserve"> Gooise Meren</v>
      </c>
      <c r="H25" s="1" t="str">
        <v xml:space="preserve"> Hilversum</v>
      </c>
      <c r="I25" s="1" t="str">
        <v xml:space="preserve"> Huizen</v>
      </c>
      <c r="J25" s="1" t="str">
        <v xml:space="preserve"> Laren</v>
      </c>
      <c r="K25" s="1" t="str">
        <v xml:space="preserve"> Weesp</v>
      </c>
      <c r="L25" s="1" t="str">
        <v xml:space="preserve"> Wijdemeren</v>
      </c>
    </row>
    <row r="26" spans="1:32" ht="15" x14ac:dyDescent="0.25">
      <c r="A26" s="1">
        <v>25</v>
      </c>
      <c r="B26" s="11" t="s">
        <v>152</v>
      </c>
      <c r="C26" s="12">
        <v>3481</v>
      </c>
      <c r="D26" s="1" t="s">
        <v>192</v>
      </c>
      <c r="E26" s="1" t="str" cm="1">
        <f t="array" ref="E26:P26">_xlfn.TEXTSPLIT(D26,"-")</f>
        <v>25 Agglomeratie Leiden en Bollenstreek</v>
      </c>
      <c r="F26" s="1" t="str">
        <v xml:space="preserve"> Hillegom</v>
      </c>
      <c r="G26" s="1" t="str">
        <v xml:space="preserve"> Kaag en Braassem</v>
      </c>
      <c r="H26" s="1" t="str">
        <v xml:space="preserve"> Katwijk</v>
      </c>
      <c r="I26" s="1" t="str">
        <v xml:space="preserve"> Leiden</v>
      </c>
      <c r="J26" s="1" t="str">
        <v xml:space="preserve"> Leiderdorp</v>
      </c>
      <c r="K26" s="1" t="str">
        <v xml:space="preserve"> Lisse</v>
      </c>
      <c r="L26" s="1" t="str">
        <v xml:space="preserve"> Noordwijk</v>
      </c>
      <c r="M26" s="1" t="str">
        <v>Oegstgeest</v>
      </c>
      <c r="N26" s="1" t="str">
        <v xml:space="preserve"> Teylingen</v>
      </c>
      <c r="O26" s="1" t="str">
        <v xml:space="preserve"> Voorschoten</v>
      </c>
      <c r="P26" s="1" t="str">
        <v xml:space="preserve"> Zoeterwoude</v>
      </c>
    </row>
    <row r="27" spans="1:32" ht="15" x14ac:dyDescent="0.25">
      <c r="A27" s="1">
        <v>26</v>
      </c>
      <c r="B27" s="11" t="s">
        <v>153</v>
      </c>
      <c r="C27" s="12">
        <v>3185</v>
      </c>
      <c r="D27" s="1" t="s">
        <v>221</v>
      </c>
      <c r="E27" s="1" t="str" cm="1">
        <f t="array" ref="E27:K27">_xlfn.TEXTSPLIT(D27,"-")</f>
        <v>26 Agglomeratie 'sGravenhage</v>
      </c>
      <c r="F27" s="1" t="str">
        <v xml:space="preserve"> 's Gravenhage</v>
      </c>
      <c r="G27" s="1" t="str">
        <v xml:space="preserve"> Leidschendam Voorburg</v>
      </c>
      <c r="H27" s="1" t="str">
        <v xml:space="preserve"> Pijnacker Nootdorp</v>
      </c>
      <c r="I27" s="1" t="str">
        <v xml:space="preserve"> Rijswijk</v>
      </c>
      <c r="J27" s="1" t="str">
        <v>Wassenaar</v>
      </c>
      <c r="K27" s="1" t="str">
        <v xml:space="preserve"> Zoetermeer</v>
      </c>
    </row>
    <row r="28" spans="1:32" ht="15" x14ac:dyDescent="0.25">
      <c r="A28" s="1">
        <v>27</v>
      </c>
      <c r="B28" s="11" t="s">
        <v>154</v>
      </c>
      <c r="C28" s="12">
        <v>3138</v>
      </c>
      <c r="D28" s="1" t="s">
        <v>222</v>
      </c>
      <c r="E28" s="1" t="str" cm="1">
        <f t="array" ref="E28:H28">_xlfn.TEXTSPLIT(D28,"-")</f>
        <v>27 Delft en Westland</v>
      </c>
      <c r="F28" s="1" t="str">
        <v xml:space="preserve"> Delft</v>
      </c>
      <c r="G28" s="1" t="str">
        <v xml:space="preserve"> Midden Delfland</v>
      </c>
      <c r="H28" s="1" t="str">
        <v xml:space="preserve"> Westland</v>
      </c>
    </row>
    <row r="29" spans="1:32" ht="15" x14ac:dyDescent="0.25">
      <c r="A29" s="1">
        <v>28</v>
      </c>
      <c r="B29" s="11" t="s">
        <v>155</v>
      </c>
      <c r="C29" s="12">
        <v>2722</v>
      </c>
      <c r="D29" s="1" t="s">
        <v>223</v>
      </c>
      <c r="E29" s="1" t="str" cm="1">
        <f t="array" ref="E29:L29">_xlfn.TEXTSPLIT(D29,"-")</f>
        <v>28 Oost Zuid Holland</v>
      </c>
      <c r="F29" s="1" t="str">
        <v xml:space="preserve"> Alphen aan den Rijn</v>
      </c>
      <c r="G29" s="1" t="str">
        <v xml:space="preserve"> Bodegraven</v>
      </c>
      <c r="H29" s="1" t="str">
        <v>Reeuwijk</v>
      </c>
      <c r="I29" s="1" t="str">
        <v xml:space="preserve"> Gouda</v>
      </c>
      <c r="J29" s="1" t="str">
        <v xml:space="preserve"> Krimpenerwaard</v>
      </c>
      <c r="K29" s="1" t="str">
        <v xml:space="preserve"> Nieuwkoop</v>
      </c>
      <c r="L29" s="1" t="str">
        <v xml:space="preserve"> Waddinxveen</v>
      </c>
    </row>
    <row r="30" spans="1:32" ht="15" x14ac:dyDescent="0.25">
      <c r="A30" s="1">
        <v>29</v>
      </c>
      <c r="B30" s="11" t="s">
        <v>156</v>
      </c>
      <c r="C30" s="12">
        <v>2771</v>
      </c>
      <c r="D30" s="1" t="s">
        <v>209</v>
      </c>
      <c r="E30" s="1" t="str" cm="1">
        <f t="array" ref="E30:V30">_xlfn.TEXTSPLIT(D30,"-")</f>
        <v>29 Groot Rijnmond Albrandswaard</v>
      </c>
      <c r="F30" s="1" t="str">
        <v xml:space="preserve"> Barendrecht</v>
      </c>
      <c r="G30" s="1" t="str">
        <v xml:space="preserve"> Brielle</v>
      </c>
      <c r="H30" s="1" t="str">
        <v xml:space="preserve"> Capelle aan den IJssel</v>
      </c>
      <c r="I30" s="1" t="str">
        <v xml:space="preserve"> Goeree</v>
      </c>
      <c r="J30" s="1" t="str">
        <v xml:space="preserve">Overflakkee </v>
      </c>
      <c r="K30" s="1" t="str">
        <v>Hellevoetsluis</v>
      </c>
      <c r="L30" s="1" t="str">
        <v xml:space="preserve"> Hoeksche Waard</v>
      </c>
      <c r="M30" s="1" t="str">
        <v xml:space="preserve"> Krimpen aan den Ijssel</v>
      </c>
      <c r="N30" s="1" t="str">
        <v xml:space="preserve"> Lansingerland</v>
      </c>
      <c r="O30" s="1" t="str">
        <v xml:space="preserve"> Maassluis</v>
      </c>
      <c r="P30" s="1" t="str">
        <v xml:space="preserve"> Nissewaard</v>
      </c>
      <c r="Q30" s="1" t="str">
        <v xml:space="preserve"> Ridderkerk</v>
      </c>
      <c r="R30" s="1" t="str">
        <v xml:space="preserve"> Rotterdam</v>
      </c>
      <c r="S30" s="1" t="str">
        <v xml:space="preserve"> Schiedam</v>
      </c>
      <c r="T30" s="1" t="str">
        <v xml:space="preserve"> Vlaardingen</v>
      </c>
      <c r="U30" s="1" t="str">
        <v xml:space="preserve"> Westvoorne</v>
      </c>
      <c r="V30" s="1" t="str">
        <v xml:space="preserve"> Zuidplas</v>
      </c>
    </row>
    <row r="31" spans="1:32" ht="15" x14ac:dyDescent="0.25">
      <c r="A31" s="1">
        <v>30</v>
      </c>
      <c r="B31" s="11" t="s">
        <v>157</v>
      </c>
      <c r="C31" s="12">
        <v>2457</v>
      </c>
      <c r="D31" s="1" t="s">
        <v>210</v>
      </c>
      <c r="E31" s="1" t="str" cm="1">
        <f t="array" ref="E31:N31">_xlfn.TEXTSPLIT(D31,"-")</f>
        <v>30 Zuidoost ZuidHolland</v>
      </c>
      <c r="F31" s="1" t="str">
        <v xml:space="preserve"> Alblasserdam</v>
      </c>
      <c r="G31" s="1" t="str">
        <v xml:space="preserve"> Dordrecht</v>
      </c>
      <c r="H31" s="1" t="str">
        <v xml:space="preserve"> Gorinchem</v>
      </c>
      <c r="I31" s="1" t="str">
        <v xml:space="preserve"> Hardinxveld Giessendam</v>
      </c>
      <c r="J31" s="1" t="str">
        <v xml:space="preserve"> Hendrik Ido Ambacht</v>
      </c>
      <c r="K31" s="1" t="str">
        <v xml:space="preserve"> Molenlanden</v>
      </c>
      <c r="L31" s="1" t="str">
        <v xml:space="preserve"> Papendrecht</v>
      </c>
      <c r="M31" s="1" t="str">
        <v xml:space="preserve"> Sliedrecht</v>
      </c>
      <c r="N31" s="1" t="str">
        <v xml:space="preserve"> Zwijndrecht</v>
      </c>
    </row>
    <row r="32" spans="1:32" ht="15" x14ac:dyDescent="0.25">
      <c r="A32" s="1">
        <v>31</v>
      </c>
      <c r="B32" s="11" t="s">
        <v>158</v>
      </c>
      <c r="C32" s="12">
        <v>1748</v>
      </c>
      <c r="D32" s="1" t="s">
        <v>211</v>
      </c>
      <c r="E32" s="1" t="str" cm="1">
        <f t="array" ref="E32:H32">_xlfn.TEXTSPLIT(D32,"-")</f>
        <v>31 Zeeuws Vlaanderen</v>
      </c>
      <c r="F32" s="1" t="str">
        <v xml:space="preserve"> Hulst</v>
      </c>
      <c r="G32" s="1" t="str">
        <v xml:space="preserve"> Sluis</v>
      </c>
      <c r="H32" s="1" t="str">
        <v xml:space="preserve"> Terneuzen</v>
      </c>
    </row>
    <row r="33" spans="1:36" ht="15" x14ac:dyDescent="0.25">
      <c r="A33" s="1">
        <v>32</v>
      </c>
      <c r="B33" s="11" t="s">
        <v>159</v>
      </c>
      <c r="C33" s="12">
        <v>2083</v>
      </c>
      <c r="D33" s="1" t="s">
        <v>193</v>
      </c>
      <c r="E33" s="1" t="str" cm="1">
        <f t="array" ref="E33:Q33">_xlfn.TEXTSPLIT(D33,"-")</f>
        <v>32 Overig Zeeland</v>
      </c>
      <c r="F33" s="1" t="str">
        <v xml:space="preserve"> Borsele</v>
      </c>
      <c r="G33" s="1" t="str">
        <v xml:space="preserve"> Goes</v>
      </c>
      <c r="H33" s="1" t="str">
        <v xml:space="preserve"> Kapelle</v>
      </c>
      <c r="I33" s="1" t="str">
        <v xml:space="preserve"> Middelburg</v>
      </c>
      <c r="J33" s="1" t="str">
        <v xml:space="preserve"> Noord</v>
      </c>
      <c r="K33" s="1" t="str">
        <v>Beveland</v>
      </c>
      <c r="L33" s="1" t="str">
        <v xml:space="preserve"> Reimerswaal</v>
      </c>
      <c r="M33" s="1" t="str">
        <v xml:space="preserve"> Schouwen</v>
      </c>
      <c r="N33" s="1" t="str">
        <v>Duiveland</v>
      </c>
      <c r="O33" s="1" t="str">
        <v xml:space="preserve"> Tholen</v>
      </c>
      <c r="P33" s="1" t="str">
        <v xml:space="preserve"> Veere</v>
      </c>
      <c r="Q33" s="1" t="str">
        <v xml:space="preserve"> Vlissingen</v>
      </c>
    </row>
    <row r="34" spans="1:36" ht="15" x14ac:dyDescent="0.25">
      <c r="A34" s="1">
        <v>33</v>
      </c>
      <c r="B34" s="11" t="s">
        <v>160</v>
      </c>
      <c r="C34" s="12">
        <v>2390</v>
      </c>
      <c r="D34" s="1" t="s">
        <v>212</v>
      </c>
      <c r="E34" s="1" t="str" cm="1">
        <f t="array" ref="E34:S34">_xlfn.TEXTSPLIT(D34,"-")</f>
        <v>33 West Noord Brabant</v>
      </c>
      <c r="F34" s="1" t="str">
        <v xml:space="preserve"> Bergen op Zoom</v>
      </c>
      <c r="G34" s="1" t="str">
        <v xml:space="preserve"> Breda</v>
      </c>
      <c r="H34" s="1" t="str">
        <v xml:space="preserve"> Drimmelen</v>
      </c>
      <c r="I34" s="1" t="str">
        <v xml:space="preserve"> Etten</v>
      </c>
      <c r="J34" s="1" t="str">
        <v>Leur</v>
      </c>
      <c r="K34" s="1" t="str">
        <v xml:space="preserve"> Geertruidenberg</v>
      </c>
      <c r="L34" s="1" t="str">
        <v xml:space="preserve"> Halderberge</v>
      </c>
      <c r="M34" s="1" t="str">
        <v>Moerdijk</v>
      </c>
      <c r="N34" s="1" t="str">
        <v xml:space="preserve"> Oosterhout</v>
      </c>
      <c r="O34" s="1" t="str">
        <v xml:space="preserve"> Roosendaal</v>
      </c>
      <c r="P34" s="1" t="str">
        <v xml:space="preserve"> Rucphen</v>
      </c>
      <c r="Q34" s="1" t="str">
        <v xml:space="preserve"> Steenbergen</v>
      </c>
      <c r="R34" s="1" t="str">
        <v xml:space="preserve"> Woensdrecht</v>
      </c>
      <c r="S34" s="1" t="str">
        <v xml:space="preserve"> Zundert</v>
      </c>
    </row>
    <row r="35" spans="1:36" ht="15" x14ac:dyDescent="0.25">
      <c r="A35" s="1">
        <v>34</v>
      </c>
      <c r="B35" s="11" t="s">
        <v>161</v>
      </c>
      <c r="C35" s="12">
        <v>2370</v>
      </c>
      <c r="D35" s="1" t="s">
        <v>198</v>
      </c>
      <c r="E35" s="1" t="str" cm="1">
        <f t="array" ref="E35:Q35">_xlfn.TEXTSPLIT(D35,"-")</f>
        <v>34 Midden NoordBrabant</v>
      </c>
      <c r="F35" s="1" t="str">
        <v xml:space="preserve"> Alphen Chaam</v>
      </c>
      <c r="G35" s="1" t="str">
        <v xml:space="preserve"> Altena</v>
      </c>
      <c r="H35" s="1" t="str">
        <v xml:space="preserve"> Baarle</v>
      </c>
      <c r="I35" s="1" t="str">
        <v>Nassau</v>
      </c>
      <c r="J35" s="1" t="str">
        <v xml:space="preserve"> Dongen</v>
      </c>
      <c r="K35" s="1" t="str">
        <v xml:space="preserve"> Gilze en Rijen</v>
      </c>
      <c r="L35" s="1" t="str">
        <v xml:space="preserve"> Goirle</v>
      </c>
      <c r="M35" s="1" t="str">
        <v xml:space="preserve"> Hilvarenbeek</v>
      </c>
      <c r="N35" s="1" t="str">
        <v xml:space="preserve"> Loon op Zand</v>
      </c>
      <c r="O35" s="1" t="str">
        <v xml:space="preserve"> Oisterwijk</v>
      </c>
      <c r="P35" s="1" t="str">
        <v xml:space="preserve"> Tilburg</v>
      </c>
      <c r="Q35" s="1" t="str">
        <v xml:space="preserve"> Waalwijk</v>
      </c>
    </row>
    <row r="36" spans="1:36" ht="15" x14ac:dyDescent="0.25">
      <c r="A36" s="1">
        <v>35</v>
      </c>
      <c r="B36" s="11" t="s">
        <v>162</v>
      </c>
      <c r="C36" s="12">
        <v>2426</v>
      </c>
      <c r="D36" s="1" t="s">
        <v>197</v>
      </c>
      <c r="E36" s="1" t="str" cm="1">
        <f t="array" ref="E36:P36">_xlfn.TEXTSPLIT(D36,"-")</f>
        <v>35 Noordoost NoordBrabant</v>
      </c>
      <c r="F36" s="1" t="str">
        <v xml:space="preserve"> Den Bosch</v>
      </c>
      <c r="G36" s="1" t="str">
        <v xml:space="preserve"> Bernheze</v>
      </c>
      <c r="H36" s="1" t="str">
        <v xml:space="preserve"> Boekel</v>
      </c>
      <c r="I36" s="1" t="str">
        <v xml:space="preserve"> Boxtel</v>
      </c>
      <c r="J36" s="1" t="str">
        <v xml:space="preserve"> Heusden</v>
      </c>
      <c r="K36" s="1" t="str">
        <v xml:space="preserve"> Land van Cuijk</v>
      </c>
      <c r="L36" s="1" t="str">
        <v xml:space="preserve"> Maashorst</v>
      </c>
      <c r="M36" s="1" t="str">
        <v xml:space="preserve"> Meierijstad</v>
      </c>
      <c r="N36" s="1" t="str">
        <v xml:space="preserve"> Oss</v>
      </c>
      <c r="O36" s="1" t="str">
        <v xml:space="preserve"> Sint Michielsgestel</v>
      </c>
      <c r="P36" s="1" t="str">
        <v xml:space="preserve"> Vught</v>
      </c>
    </row>
    <row r="37" spans="1:36" ht="15" x14ac:dyDescent="0.25">
      <c r="A37" s="1">
        <v>36</v>
      </c>
      <c r="B37" s="11" t="s">
        <v>163</v>
      </c>
      <c r="C37" s="12">
        <v>2502</v>
      </c>
      <c r="D37" s="1" t="s">
        <v>196</v>
      </c>
      <c r="E37" s="1" t="str" cm="1">
        <f t="array" ref="E37:AJ37">_xlfn.TEXTSPLIT(D37,"-")</f>
        <v>36 Zuidoos NoordBrabant</v>
      </c>
      <c r="F37" s="1" t="str">
        <v xml:space="preserve"> Geldrop Mierlo</v>
      </c>
      <c r="G37" s="1" t="str">
        <v xml:space="preserve"> Gemert Bakel</v>
      </c>
      <c r="H37" s="1" t="str">
        <v xml:space="preserve"> Heeze Leende</v>
      </c>
      <c r="I37" s="1" t="str">
        <v xml:space="preserve"> Helmond</v>
      </c>
      <c r="J37" s="1" t="str">
        <v xml:space="preserve"> Laarbeek</v>
      </c>
      <c r="K37" s="1" t="str">
        <v xml:space="preserve"> Nuenen</v>
      </c>
      <c r="L37" s="1" t="str">
        <v xml:space="preserve"> Asten</v>
      </c>
      <c r="M37" s="1" t="str">
        <v xml:space="preserve"> Bergeijk</v>
      </c>
      <c r="N37" s="1" t="str">
        <v xml:space="preserve"> Best</v>
      </c>
      <c r="O37" s="1" t="str">
        <v xml:space="preserve"> Bladel</v>
      </c>
      <c r="P37" s="1" t="str">
        <v xml:space="preserve"> Cranendonck</v>
      </c>
      <c r="Q37" s="1" t="str">
        <v xml:space="preserve"> Deurne</v>
      </c>
      <c r="R37" s="1" t="str">
        <v xml:space="preserve"> Asten</v>
      </c>
      <c r="S37" s="1" t="str">
        <v xml:space="preserve"> Bergeijk</v>
      </c>
      <c r="T37" s="1" t="str">
        <v xml:space="preserve"> Best</v>
      </c>
      <c r="U37" s="1" t="str">
        <v xml:space="preserve"> Bladel</v>
      </c>
      <c r="V37" s="1" t="str">
        <v xml:space="preserve"> Cranendonck</v>
      </c>
      <c r="W37" s="1" t="str">
        <v xml:space="preserve"> Deurne</v>
      </c>
      <c r="X37" s="1" t="str">
        <v xml:space="preserve"> Eersel</v>
      </c>
      <c r="Y37" s="1" t="str">
        <v xml:space="preserve"> Eindhoven</v>
      </c>
      <c r="Z37" s="1" t="str">
        <v xml:space="preserve"> Eersel</v>
      </c>
      <c r="AA37" s="1" t="str">
        <v xml:space="preserve"> Eindhoven</v>
      </c>
      <c r="AB37" s="1" t="str">
        <v xml:space="preserve"> Gerwen en Nederwetten</v>
      </c>
      <c r="AC37" s="1" t="str">
        <v xml:space="preserve"> Oirschot</v>
      </c>
      <c r="AD37" s="1" t="str">
        <v xml:space="preserve"> Reusel De Mierden</v>
      </c>
      <c r="AE37" s="1" t="str">
        <v xml:space="preserve"> Someren</v>
      </c>
      <c r="AF37" s="1" t="str">
        <v xml:space="preserve"> Son en Breugel</v>
      </c>
      <c r="AG37" s="1" t="str">
        <v xml:space="preserve"> Valkenswaard</v>
      </c>
      <c r="AH37" s="1" t="str">
        <v xml:space="preserve"> Veldhoven</v>
      </c>
      <c r="AI37" s="1" t="str">
        <v xml:space="preserve">  Waalre</v>
      </c>
      <c r="AJ37" s="1" t="str">
        <v/>
      </c>
    </row>
    <row r="38" spans="1:36" ht="15" x14ac:dyDescent="0.25">
      <c r="A38" s="1">
        <v>37</v>
      </c>
      <c r="B38" s="11" t="s">
        <v>164</v>
      </c>
      <c r="C38" s="12">
        <v>1842</v>
      </c>
      <c r="D38" s="1" t="s">
        <v>195</v>
      </c>
      <c r="E38" s="1" t="str" cm="1">
        <f t="array" ref="E38:M38">_xlfn.TEXTSPLIT(D38,"-")</f>
        <v>37 Noord Limburg</v>
      </c>
      <c r="F38" s="1" t="str">
        <v xml:space="preserve"> Beesel</v>
      </c>
      <c r="G38" s="1" t="str">
        <v xml:space="preserve"> Bergen</v>
      </c>
      <c r="H38" s="1" t="str">
        <v xml:space="preserve"> Gennep</v>
      </c>
      <c r="I38" s="1" t="str">
        <v xml:space="preserve"> Horst aan de Maas</v>
      </c>
      <c r="J38" s="1" t="str">
        <v xml:space="preserve"> Mook en Middelaar</v>
      </c>
      <c r="K38" s="1" t="str">
        <v xml:space="preserve"> Peel en Maas</v>
      </c>
      <c r="L38" s="1" t="str">
        <v xml:space="preserve"> Venlo</v>
      </c>
      <c r="M38" s="1" t="str">
        <v xml:space="preserve"> Venray</v>
      </c>
    </row>
    <row r="39" spans="1:36" ht="15" x14ac:dyDescent="0.25">
      <c r="A39" s="1">
        <v>38</v>
      </c>
      <c r="B39" s="11" t="s">
        <v>165</v>
      </c>
      <c r="C39" s="12">
        <v>1785</v>
      </c>
      <c r="D39" s="1" t="s">
        <v>194</v>
      </c>
      <c r="E39" s="1" t="str" cm="1">
        <f t="array" ref="E39:L39">_xlfn.TEXTSPLIT(D39,"-")</f>
        <v>38 Midden Limburg</v>
      </c>
      <c r="F39" s="1" t="str">
        <v xml:space="preserve"> Echt Susteren</v>
      </c>
      <c r="G39" s="1" t="str">
        <v xml:space="preserve"> Leudal</v>
      </c>
      <c r="H39" s="1" t="str">
        <v xml:space="preserve"> Maasgouw</v>
      </c>
      <c r="I39" s="1" t="str">
        <v xml:space="preserve"> Nederweert</v>
      </c>
      <c r="J39" s="1" t="str">
        <v xml:space="preserve"> Roerdalen</v>
      </c>
      <c r="K39" s="1" t="str">
        <v xml:space="preserve"> Roermond</v>
      </c>
      <c r="L39" s="1" t="str">
        <v xml:space="preserve"> Weert</v>
      </c>
    </row>
    <row r="40" spans="1:36" ht="15" x14ac:dyDescent="0.25">
      <c r="A40" s="1">
        <v>39</v>
      </c>
      <c r="B40" s="11" t="s">
        <v>166</v>
      </c>
      <c r="C40" s="12">
        <v>1759</v>
      </c>
      <c r="D40" s="1" t="s">
        <v>214</v>
      </c>
      <c r="E40" s="1" t="str" cm="1">
        <f t="array" ref="E40:V40">_xlfn.TEXTSPLIT(D40,"-")</f>
        <v>39 Zuid Limburg</v>
      </c>
      <c r="F40" s="1" t="str">
        <v xml:space="preserve"> Beek</v>
      </c>
      <c r="G40" s="1" t="str">
        <v xml:space="preserve"> Beekdaelen</v>
      </c>
      <c r="H40" s="1" t="str">
        <v xml:space="preserve"> Brunssum</v>
      </c>
      <c r="I40" s="1" t="str">
        <v xml:space="preserve"> Eijsden Margraten</v>
      </c>
      <c r="J40" s="1" t="str">
        <v xml:space="preserve"> GulpenWittem</v>
      </c>
      <c r="K40" s="1" t="str">
        <v xml:space="preserve"> Heerlen</v>
      </c>
      <c r="L40" s="1" t="str">
        <v xml:space="preserve"> Kerkrade</v>
      </c>
      <c r="M40" s="1" t="str">
        <v xml:space="preserve"> Landgraaf</v>
      </c>
      <c r="N40" s="1" t="str">
        <v xml:space="preserve"> Maastricht</v>
      </c>
      <c r="O40" s="1" t="str">
        <v xml:space="preserve"> Meerssen</v>
      </c>
      <c r="P40" s="1" t="str">
        <v xml:space="preserve"> Simpelveld</v>
      </c>
      <c r="Q40" s="1" t="str">
        <v xml:space="preserve"> Sittard</v>
      </c>
      <c r="R40" s="1" t="str">
        <v xml:space="preserve"> Geleen</v>
      </c>
      <c r="S40" s="1" t="str">
        <v xml:space="preserve"> Stein</v>
      </c>
      <c r="T40" s="1" t="str">
        <v xml:space="preserve"> Vaals</v>
      </c>
      <c r="U40" s="1" t="str">
        <v xml:space="preserve"> Valkenburg aan de Geul</v>
      </c>
      <c r="V40" s="1" t="str">
        <v xml:space="preserve"> Voerendaal</v>
      </c>
    </row>
    <row r="41" spans="1:36" ht="15" x14ac:dyDescent="0.25">
      <c r="A41" s="1">
        <v>40</v>
      </c>
      <c r="B41" s="11" t="s">
        <v>134</v>
      </c>
      <c r="C41" s="12">
        <v>2297</v>
      </c>
      <c r="D41" s="1" t="s">
        <v>199</v>
      </c>
      <c r="E41" s="1" t="str" cm="1">
        <f t="array" ref="E41:K41">_xlfn.TEXTSPLIT(D41,"-")</f>
        <v>40 Flevoland</v>
      </c>
      <c r="F41" s="1" t="str">
        <v xml:space="preserve"> Almere</v>
      </c>
      <c r="G41" s="1" t="str">
        <v xml:space="preserve"> Dronten</v>
      </c>
      <c r="H41" s="1" t="str">
        <v xml:space="preserve"> Lelystad</v>
      </c>
      <c r="I41" s="1" t="str">
        <v xml:space="preserve"> Noordoostpolder</v>
      </c>
      <c r="J41" s="1" t="str">
        <v xml:space="preserve"> Urk</v>
      </c>
      <c r="K41" s="1" t="str">
        <v xml:space="preserve"> Zeewolde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B8F4-518B-41BC-BA6B-8E0E347571A6}">
  <dimension ref="A1:AQ367"/>
  <sheetViews>
    <sheetView workbookViewId="0">
      <selection activeCell="B256" sqref="B256"/>
    </sheetView>
  </sheetViews>
  <sheetFormatPr defaultRowHeight="13.2" x14ac:dyDescent="0.25"/>
  <cols>
    <col min="2" max="2" width="26.33203125" bestFit="1" customWidth="1"/>
    <col min="3" max="3" width="18.109375" bestFit="1" customWidth="1"/>
    <col min="4" max="4" width="18.33203125" bestFit="1" customWidth="1"/>
    <col min="5" max="5" width="25.77734375" bestFit="1" customWidth="1"/>
    <col min="6" max="6" width="26.33203125" bestFit="1" customWidth="1"/>
    <col min="7" max="7" width="22.33203125" bestFit="1" customWidth="1"/>
    <col min="8" max="8" width="17.33203125" bestFit="1" customWidth="1"/>
    <col min="9" max="9" width="18" bestFit="1" customWidth="1"/>
    <col min="10" max="10" width="22.109375" bestFit="1" customWidth="1"/>
    <col min="11" max="11" width="20.6640625" bestFit="1" customWidth="1"/>
    <col min="12" max="12" width="20.33203125" bestFit="1" customWidth="1"/>
    <col min="13" max="13" width="21.6640625" bestFit="1" customWidth="1"/>
    <col min="14" max="14" width="16" bestFit="1" customWidth="1"/>
    <col min="15" max="15" width="15.33203125" bestFit="1" customWidth="1"/>
    <col min="16" max="16" width="15.77734375" bestFit="1" customWidth="1"/>
    <col min="17" max="17" width="17.6640625" bestFit="1" customWidth="1"/>
    <col min="18" max="18" width="25.33203125" bestFit="1" customWidth="1"/>
    <col min="19" max="19" width="18.77734375" bestFit="1" customWidth="1"/>
    <col min="20" max="21" width="18.6640625" bestFit="1" customWidth="1"/>
    <col min="22" max="22" width="24" bestFit="1" customWidth="1"/>
    <col min="23" max="23" width="17.77734375" bestFit="1" customWidth="1"/>
    <col min="24" max="24" width="14.6640625" bestFit="1" customWidth="1"/>
    <col min="25" max="25" width="15" bestFit="1" customWidth="1"/>
    <col min="26" max="26" width="18.77734375" bestFit="1" customWidth="1"/>
    <col min="27" max="27" width="24.33203125" bestFit="1" customWidth="1"/>
    <col min="28" max="28" width="15.33203125" bestFit="1" customWidth="1"/>
    <col min="29" max="29" width="16.33203125" bestFit="1" customWidth="1"/>
    <col min="30" max="30" width="14.6640625" bestFit="1" customWidth="1"/>
    <col min="31" max="31" width="21.6640625" bestFit="1" customWidth="1"/>
    <col min="32" max="32" width="13.33203125" bestFit="1" customWidth="1"/>
    <col min="33" max="33" width="11.6640625" bestFit="1" customWidth="1"/>
    <col min="34" max="34" width="17.109375" bestFit="1" customWidth="1"/>
    <col min="35" max="35" width="19.77734375" bestFit="1" customWidth="1"/>
    <col min="36" max="36" width="25.33203125" bestFit="1" customWidth="1"/>
    <col min="37" max="37" width="14.109375" bestFit="1" customWidth="1"/>
    <col min="38" max="38" width="20.33203125" bestFit="1" customWidth="1"/>
    <col min="39" max="39" width="10.33203125" bestFit="1" customWidth="1"/>
    <col min="40" max="40" width="16.77734375" bestFit="1" customWidth="1"/>
    <col min="41" max="41" width="15.33203125" bestFit="1" customWidth="1"/>
    <col min="42" max="42" width="11.6640625" bestFit="1" customWidth="1"/>
  </cols>
  <sheetData>
    <row r="1" spans="1:43" ht="15.6" x14ac:dyDescent="0.25">
      <c r="B1" s="8"/>
      <c r="C1" s="8"/>
      <c r="G1" s="1"/>
    </row>
    <row r="2" spans="1:43" ht="15.6" x14ac:dyDescent="0.25">
      <c r="B2" s="6"/>
      <c r="C2" s="7"/>
      <c r="F2" s="9"/>
      <c r="G2" s="9"/>
      <c r="H2" s="9"/>
      <c r="I2" s="9"/>
      <c r="J2" s="9"/>
      <c r="K2" s="9"/>
      <c r="L2" s="9"/>
      <c r="M2" s="9"/>
      <c r="N2" s="9"/>
      <c r="O2" s="9"/>
      <c r="P2" s="9"/>
      <c r="Q2" s="9"/>
      <c r="R2" s="9"/>
    </row>
    <row r="3" spans="1:43" x14ac:dyDescent="0.25">
      <c r="A3">
        <v>1</v>
      </c>
      <c r="B3" s="1" t="s">
        <v>226</v>
      </c>
      <c r="C3" s="13">
        <f>_xlfn.XLOOKUP(A3,'corop info'!$A$2:$A$41,'corop info'!$C$2:$C$41)</f>
        <v>1463</v>
      </c>
      <c r="D3" s="1"/>
      <c r="E3" s="1" t="s">
        <v>575</v>
      </c>
      <c r="F3" s="1" t="s">
        <v>226</v>
      </c>
      <c r="G3" s="1" t="s">
        <v>227</v>
      </c>
      <c r="H3" s="1" t="s">
        <v>228</v>
      </c>
      <c r="I3" s="1" t="s">
        <v>229</v>
      </c>
      <c r="J3" s="1" t="s">
        <v>230</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x14ac:dyDescent="0.25">
      <c r="A4">
        <v>1</v>
      </c>
      <c r="B4" s="1" t="s">
        <v>227</v>
      </c>
      <c r="C4" s="13">
        <f>_xlfn.XLOOKUP(A4,'corop info'!$A$2:$A$41,'corop info'!$C$2:$C$41)</f>
        <v>1463</v>
      </c>
      <c r="D4" s="1"/>
      <c r="E4" s="1" t="s">
        <v>576</v>
      </c>
      <c r="F4" s="1" t="s">
        <v>231</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x14ac:dyDescent="0.25">
      <c r="A5">
        <v>1</v>
      </c>
      <c r="B5" s="1" t="s">
        <v>228</v>
      </c>
      <c r="C5" s="13">
        <f>_xlfn.XLOOKUP(A5,'corop info'!$A$2:$A$41,'corop info'!$C$2:$C$41)</f>
        <v>1463</v>
      </c>
      <c r="D5" s="1"/>
      <c r="E5" s="1" t="s">
        <v>577</v>
      </c>
      <c r="F5" s="1" t="s">
        <v>232</v>
      </c>
      <c r="G5" s="1" t="s">
        <v>233</v>
      </c>
      <c r="H5" s="1" t="s">
        <v>258</v>
      </c>
      <c r="I5" s="1" t="s">
        <v>234</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x14ac:dyDescent="0.25">
      <c r="A6">
        <v>1</v>
      </c>
      <c r="B6" s="1" t="s">
        <v>229</v>
      </c>
      <c r="C6" s="13">
        <f>_xlfn.XLOOKUP(A6,'corop info'!$A$2:$A$41,'corop info'!$C$2:$C$41)</f>
        <v>1463</v>
      </c>
      <c r="D6" s="1"/>
      <c r="E6" s="1" t="s">
        <v>578</v>
      </c>
      <c r="F6" s="1" t="s">
        <v>177</v>
      </c>
      <c r="G6" s="1" t="s">
        <v>235</v>
      </c>
      <c r="H6" s="1" t="s">
        <v>236</v>
      </c>
      <c r="I6" s="1" t="s">
        <v>237</v>
      </c>
      <c r="J6" s="1" t="s">
        <v>238</v>
      </c>
      <c r="K6" s="1" t="s">
        <v>239</v>
      </c>
      <c r="L6" s="1" t="s">
        <v>240</v>
      </c>
      <c r="M6" s="1" t="s">
        <v>241</v>
      </c>
      <c r="N6" s="1" t="s">
        <v>242</v>
      </c>
      <c r="O6" s="1" t="s">
        <v>179</v>
      </c>
      <c r="P6" s="1" t="s">
        <v>243</v>
      </c>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x14ac:dyDescent="0.25">
      <c r="A7">
        <v>1</v>
      </c>
      <c r="B7" s="1" t="s">
        <v>230</v>
      </c>
      <c r="C7" s="13">
        <f>_xlfn.XLOOKUP(A7,'corop info'!$A$2:$A$41,'corop info'!$C$2:$C$41)</f>
        <v>1463</v>
      </c>
      <c r="D7" s="1"/>
      <c r="E7" s="1" t="s">
        <v>579</v>
      </c>
      <c r="F7" s="1" t="s">
        <v>244</v>
      </c>
      <c r="G7" s="1" t="s">
        <v>255</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x14ac:dyDescent="0.25">
      <c r="A8">
        <v>2</v>
      </c>
      <c r="B8" s="1" t="s">
        <v>231</v>
      </c>
      <c r="C8" s="13">
        <f>_xlfn.XLOOKUP(A8,'corop info'!$A$2:$A$41,'corop info'!$C$2:$C$41)</f>
        <v>1276</v>
      </c>
      <c r="D8" s="1"/>
      <c r="E8" s="1" t="s">
        <v>580</v>
      </c>
      <c r="F8" s="1" t="s">
        <v>245</v>
      </c>
      <c r="G8" s="1" t="s">
        <v>246</v>
      </c>
      <c r="H8" s="1" t="s">
        <v>247</v>
      </c>
      <c r="I8" s="1" t="s">
        <v>248</v>
      </c>
      <c r="J8" s="1" t="s">
        <v>249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x14ac:dyDescent="0.25">
      <c r="A9">
        <v>3</v>
      </c>
      <c r="B9" s="1" t="s">
        <v>232</v>
      </c>
      <c r="C9" s="13">
        <f>_xlfn.XLOOKUP(A9,'corop info'!$A$2:$A$41,'corop info'!$C$2:$C$41)</f>
        <v>1954</v>
      </c>
      <c r="D9" s="1"/>
      <c r="E9" s="1" t="s">
        <v>581</v>
      </c>
      <c r="F9" s="1" t="s">
        <v>250</v>
      </c>
      <c r="G9" s="1" t="s">
        <v>251</v>
      </c>
      <c r="H9" s="1" t="s">
        <v>259</v>
      </c>
      <c r="I9" s="1" t="s">
        <v>252</v>
      </c>
      <c r="J9" s="1" t="s">
        <v>253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3" x14ac:dyDescent="0.25">
      <c r="A10">
        <v>3</v>
      </c>
      <c r="B10" s="1" t="s">
        <v>233</v>
      </c>
      <c r="C10" s="13">
        <f>_xlfn.XLOOKUP(A10,'corop info'!$A$2:$A$41,'corop info'!$C$2:$C$41)</f>
        <v>1954</v>
      </c>
      <c r="D10" s="1"/>
      <c r="E10" s="1" t="s">
        <v>582</v>
      </c>
      <c r="F10" s="1" t="s">
        <v>260</v>
      </c>
      <c r="G10" s="1" t="s">
        <v>178</v>
      </c>
      <c r="H10" s="1" t="s">
        <v>261</v>
      </c>
      <c r="I10" s="1" t="s">
        <v>262</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x14ac:dyDescent="0.25">
      <c r="A11">
        <v>3</v>
      </c>
      <c r="B11" s="1" t="s">
        <v>258</v>
      </c>
      <c r="C11" s="13">
        <f>_xlfn.XLOOKUP(A11,'corop info'!$A$2:$A$41,'corop info'!$C$2:$C$41)</f>
        <v>1954</v>
      </c>
      <c r="D11" s="1"/>
      <c r="E11" s="1" t="s">
        <v>583</v>
      </c>
      <c r="F11" s="1" t="s">
        <v>263</v>
      </c>
      <c r="G11" s="1" t="s">
        <v>264</v>
      </c>
      <c r="H11" s="1" t="s">
        <v>265</v>
      </c>
      <c r="I11" s="1" t="s">
        <v>266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x14ac:dyDescent="0.25">
      <c r="A12">
        <v>3</v>
      </c>
      <c r="B12" s="1" t="s">
        <v>234</v>
      </c>
      <c r="C12" s="13">
        <f>_xlfn.XLOOKUP(A12,'corop info'!$A$2:$A$41,'corop info'!$C$2:$C$41)</f>
        <v>1954</v>
      </c>
      <c r="D12" s="1"/>
      <c r="E12" s="1" t="s">
        <v>584</v>
      </c>
      <c r="F12" s="1" t="s">
        <v>267</v>
      </c>
      <c r="G12" s="1" t="s">
        <v>268</v>
      </c>
      <c r="H12" s="1" t="s">
        <v>269</v>
      </c>
      <c r="I12" s="1" t="s">
        <v>270</v>
      </c>
      <c r="J12" s="1" t="s">
        <v>271</v>
      </c>
      <c r="K12" s="1" t="s">
        <v>272</v>
      </c>
      <c r="L12" s="1" t="s">
        <v>273</v>
      </c>
      <c r="M12" s="1" t="s">
        <v>274</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x14ac:dyDescent="0.25">
      <c r="A13">
        <v>4</v>
      </c>
      <c r="B13" s="1" t="s">
        <v>177</v>
      </c>
      <c r="C13" s="13">
        <f>_xlfn.XLOOKUP(A13,'corop info'!$A$2:$A$41,'corop info'!$C$2:$C$41)</f>
        <v>1636</v>
      </c>
      <c r="D13" s="1"/>
      <c r="E13" s="1" t="s">
        <v>585</v>
      </c>
      <c r="F13" s="1" t="s">
        <v>275</v>
      </c>
      <c r="G13" s="1" t="s">
        <v>276</v>
      </c>
      <c r="H13" s="1" t="s">
        <v>277</v>
      </c>
      <c r="I13" s="1" t="s">
        <v>278</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x14ac:dyDescent="0.25">
      <c r="A14">
        <v>4</v>
      </c>
      <c r="B14" s="1" t="s">
        <v>235</v>
      </c>
      <c r="C14" s="13">
        <f>_xlfn.XLOOKUP(A14,'corop info'!$A$2:$A$41,'corop info'!$C$2:$C$41)</f>
        <v>1636</v>
      </c>
      <c r="D14" s="1"/>
      <c r="E14" s="1" t="s">
        <v>586</v>
      </c>
      <c r="F14" s="1" t="s">
        <v>279</v>
      </c>
      <c r="G14" s="1" t="s">
        <v>280</v>
      </c>
      <c r="H14" s="1" t="s">
        <v>281</v>
      </c>
      <c r="I14" s="1" t="s">
        <v>282</v>
      </c>
      <c r="J14" s="1" t="s">
        <v>283</v>
      </c>
      <c r="K14" s="1" t="s">
        <v>284</v>
      </c>
      <c r="L14" s="1" t="s">
        <v>285</v>
      </c>
      <c r="M14" s="1" t="s">
        <v>286</v>
      </c>
      <c r="N14" s="1" t="s">
        <v>287</v>
      </c>
      <c r="O14" s="1" t="s">
        <v>288</v>
      </c>
      <c r="P14" s="1" t="s">
        <v>289</v>
      </c>
      <c r="Q14" s="1" t="s">
        <v>290</v>
      </c>
      <c r="R14" s="1" t="s">
        <v>291</v>
      </c>
      <c r="S14" s="1" t="s">
        <v>292</v>
      </c>
      <c r="T14" s="1"/>
      <c r="U14" s="1"/>
      <c r="V14" s="1"/>
      <c r="W14" s="1"/>
      <c r="X14" s="1"/>
      <c r="Y14" s="1"/>
      <c r="Z14" s="1"/>
      <c r="AA14" s="1"/>
      <c r="AB14" s="1"/>
      <c r="AC14" s="1"/>
      <c r="AD14" s="1"/>
      <c r="AE14" s="1"/>
      <c r="AF14" s="1"/>
      <c r="AG14" s="1"/>
      <c r="AH14" s="1"/>
      <c r="AI14" s="1"/>
      <c r="AJ14" s="1"/>
      <c r="AK14" s="1"/>
      <c r="AL14" s="1"/>
      <c r="AM14" s="1"/>
      <c r="AN14" s="1"/>
      <c r="AO14" s="1"/>
      <c r="AP14" s="1"/>
      <c r="AQ14" s="1"/>
    </row>
    <row r="15" spans="1:43" x14ac:dyDescent="0.25">
      <c r="A15">
        <v>4</v>
      </c>
      <c r="B15" s="1" t="s">
        <v>236</v>
      </c>
      <c r="C15" s="13">
        <f>_xlfn.XLOOKUP(A15,'corop info'!$A$2:$A$41,'corop info'!$C$2:$C$41)</f>
        <v>1636</v>
      </c>
      <c r="D15" s="1"/>
      <c r="E15" s="1" t="s">
        <v>587</v>
      </c>
      <c r="F15" s="1" t="s">
        <v>293</v>
      </c>
      <c r="G15" s="1" t="s">
        <v>294</v>
      </c>
      <c r="H15" s="1" t="s">
        <v>295</v>
      </c>
      <c r="I15" s="1" t="s">
        <v>296</v>
      </c>
      <c r="J15" s="1" t="s">
        <v>297</v>
      </c>
      <c r="K15" s="1" t="s">
        <v>298</v>
      </c>
      <c r="L15" s="1" t="s">
        <v>299</v>
      </c>
      <c r="M15" s="1" t="s">
        <v>300</v>
      </c>
      <c r="N15" s="1" t="s">
        <v>301</v>
      </c>
      <c r="O15" s="1" t="s">
        <v>302</v>
      </c>
      <c r="P15" s="1" t="s">
        <v>303</v>
      </c>
      <c r="Q15" s="1" t="s">
        <v>304</v>
      </c>
      <c r="R15" s="1" t="s">
        <v>305</v>
      </c>
      <c r="S15" s="1" t="s">
        <v>306</v>
      </c>
      <c r="T15" s="1" t="s">
        <v>307</v>
      </c>
      <c r="U15" s="1"/>
      <c r="V15" s="1"/>
      <c r="W15" s="1"/>
      <c r="X15" s="1"/>
      <c r="Y15" s="1"/>
      <c r="Z15" s="1"/>
      <c r="AA15" s="1"/>
      <c r="AB15" s="1"/>
      <c r="AC15" s="1"/>
      <c r="AD15" s="1"/>
      <c r="AE15" s="1"/>
      <c r="AF15" s="1"/>
      <c r="AG15" s="1"/>
      <c r="AH15" s="1"/>
      <c r="AI15" s="1"/>
      <c r="AJ15" s="1"/>
      <c r="AK15" s="1"/>
      <c r="AL15" s="1"/>
      <c r="AM15" s="1"/>
      <c r="AN15" s="1"/>
      <c r="AO15" s="1"/>
      <c r="AP15" s="1"/>
      <c r="AQ15" s="1"/>
    </row>
    <row r="16" spans="1:43" x14ac:dyDescent="0.25">
      <c r="A16">
        <v>4</v>
      </c>
      <c r="B16" s="1" t="s">
        <v>237</v>
      </c>
      <c r="C16" s="13">
        <f>_xlfn.XLOOKUP(A16,'corop info'!$A$2:$A$41,'corop info'!$C$2:$C$41)</f>
        <v>1636</v>
      </c>
      <c r="D16" s="1"/>
      <c r="E16" s="1" t="s">
        <v>588</v>
      </c>
      <c r="F16" s="1" t="s">
        <v>308</v>
      </c>
      <c r="G16" s="1" t="s">
        <v>309</v>
      </c>
      <c r="H16" s="1" t="s">
        <v>310</v>
      </c>
      <c r="I16" s="1" t="s">
        <v>311</v>
      </c>
      <c r="J16" s="1" t="s">
        <v>312</v>
      </c>
      <c r="K16" s="1" t="s">
        <v>313</v>
      </c>
      <c r="L16" s="1" t="s">
        <v>314</v>
      </c>
      <c r="M16" s="1" t="s">
        <v>315</v>
      </c>
      <c r="N16" s="1" t="s">
        <v>316</v>
      </c>
      <c r="O16" s="1" t="s">
        <v>317</v>
      </c>
      <c r="P16" s="1" t="s">
        <v>318</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25">
      <c r="A17">
        <v>4</v>
      </c>
      <c r="B17" s="1" t="s">
        <v>238</v>
      </c>
      <c r="C17" s="13">
        <f>_xlfn.XLOOKUP(A17,'corop info'!$A$2:$A$41,'corop info'!$C$2:$C$41)</f>
        <v>1636</v>
      </c>
      <c r="D17" s="1"/>
      <c r="E17" s="1" t="s">
        <v>589</v>
      </c>
      <c r="F17" s="1" t="s">
        <v>319</v>
      </c>
      <c r="G17" s="1" t="s">
        <v>320</v>
      </c>
      <c r="H17" s="1" t="s">
        <v>321</v>
      </c>
      <c r="I17" s="1" t="s">
        <v>322</v>
      </c>
      <c r="J17" s="1" t="s">
        <v>323</v>
      </c>
      <c r="K17" s="1" t="s">
        <v>324</v>
      </c>
      <c r="L17" s="1" t="s">
        <v>325</v>
      </c>
      <c r="M17" s="1" t="s">
        <v>326</v>
      </c>
      <c r="N17" s="1" t="s">
        <v>327</v>
      </c>
      <c r="O17" s="1" t="s">
        <v>171</v>
      </c>
      <c r="P17" s="1" t="s">
        <v>328</v>
      </c>
      <c r="Q17" s="1" t="s">
        <v>329</v>
      </c>
      <c r="R17" s="1" t="s">
        <v>330</v>
      </c>
      <c r="S17" s="1" t="s">
        <v>331</v>
      </c>
      <c r="T17" s="1" t="s">
        <v>332</v>
      </c>
      <c r="U17" s="1" t="s">
        <v>333</v>
      </c>
      <c r="V17" s="1"/>
      <c r="W17" s="1"/>
      <c r="X17" s="1"/>
      <c r="Y17" s="1"/>
      <c r="Z17" s="1"/>
      <c r="AA17" s="1"/>
      <c r="AB17" s="1"/>
      <c r="AC17" s="1"/>
      <c r="AD17" s="1"/>
      <c r="AE17" s="1"/>
      <c r="AF17" s="1"/>
      <c r="AG17" s="1"/>
      <c r="AH17" s="1"/>
      <c r="AI17" s="1"/>
      <c r="AJ17" s="1"/>
      <c r="AK17" s="1"/>
      <c r="AL17" s="1"/>
      <c r="AM17" s="1"/>
      <c r="AN17" s="1"/>
      <c r="AO17" s="1"/>
      <c r="AP17" s="1"/>
      <c r="AQ17" s="1"/>
    </row>
    <row r="18" spans="1:43" x14ac:dyDescent="0.25">
      <c r="A18">
        <v>4</v>
      </c>
      <c r="B18" s="1" t="s">
        <v>239</v>
      </c>
      <c r="C18" s="13">
        <f>_xlfn.XLOOKUP(A18,'corop info'!$A$2:$A$41,'corop info'!$C$2:$C$41)</f>
        <v>1636</v>
      </c>
      <c r="D18" s="1"/>
      <c r="E18" s="1" t="s">
        <v>590</v>
      </c>
      <c r="F18" s="1" t="s">
        <v>334</v>
      </c>
      <c r="G18" s="1" t="s">
        <v>335</v>
      </c>
      <c r="H18" s="1" t="s">
        <v>336</v>
      </c>
      <c r="I18" s="1" t="s">
        <v>337</v>
      </c>
      <c r="J18" s="1" t="s">
        <v>338</v>
      </c>
      <c r="K18" s="1" t="s">
        <v>339</v>
      </c>
      <c r="L18" s="1" t="s">
        <v>340</v>
      </c>
      <c r="M18" s="1" t="s">
        <v>341</v>
      </c>
      <c r="N18" s="1" t="s">
        <v>342</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25">
      <c r="A19">
        <v>4</v>
      </c>
      <c r="B19" s="1" t="s">
        <v>240</v>
      </c>
      <c r="C19" s="13">
        <f>_xlfn.XLOOKUP(A19,'corop info'!$A$2:$A$41,'corop info'!$C$2:$C$41)</f>
        <v>1636</v>
      </c>
      <c r="D19" s="1"/>
      <c r="E19" s="1" t="s">
        <v>591</v>
      </c>
      <c r="F19" s="1" t="s">
        <v>343</v>
      </c>
      <c r="G19" s="1" t="s">
        <v>344</v>
      </c>
      <c r="H19" s="1" t="s">
        <v>345</v>
      </c>
      <c r="I19" s="1" t="s">
        <v>346</v>
      </c>
      <c r="J19" s="1" t="s">
        <v>347</v>
      </c>
      <c r="K19" s="1" t="s">
        <v>348</v>
      </c>
      <c r="L19" s="1" t="s">
        <v>349</v>
      </c>
      <c r="M19" s="1" t="s">
        <v>350</v>
      </c>
      <c r="N19" s="1" t="s">
        <v>351</v>
      </c>
      <c r="O19" s="1" t="s">
        <v>352</v>
      </c>
      <c r="P19" s="1" t="s">
        <v>353</v>
      </c>
      <c r="Q19" s="1" t="s">
        <v>354</v>
      </c>
      <c r="R19" s="1" t="s">
        <v>355</v>
      </c>
      <c r="S19" s="1" t="s">
        <v>356</v>
      </c>
      <c r="T19" s="1" t="s">
        <v>357</v>
      </c>
      <c r="U19" s="1" t="s">
        <v>358</v>
      </c>
      <c r="V19" s="1" t="s">
        <v>359</v>
      </c>
      <c r="W19" s="1" t="s">
        <v>360</v>
      </c>
      <c r="X19" s="1" t="s">
        <v>343</v>
      </c>
      <c r="Y19" s="1" t="s">
        <v>361</v>
      </c>
      <c r="Z19" s="1" t="s">
        <v>362</v>
      </c>
      <c r="AA19" s="1" t="s">
        <v>363</v>
      </c>
      <c r="AB19" s="1" t="s">
        <v>172</v>
      </c>
      <c r="AC19" s="1" t="s">
        <v>364</v>
      </c>
      <c r="AD19" s="1" t="s">
        <v>365</v>
      </c>
      <c r="AE19" s="1" t="s">
        <v>366</v>
      </c>
      <c r="AF19" s="1" t="s">
        <v>367</v>
      </c>
      <c r="AG19" s="1"/>
      <c r="AH19" s="1"/>
      <c r="AI19" s="1"/>
      <c r="AJ19" s="1"/>
      <c r="AK19" s="1"/>
      <c r="AL19" s="1"/>
      <c r="AM19" s="1"/>
      <c r="AN19" s="1"/>
      <c r="AO19" s="1"/>
      <c r="AP19" s="1"/>
      <c r="AQ19" s="1"/>
    </row>
    <row r="20" spans="1:43" x14ac:dyDescent="0.25">
      <c r="A20">
        <v>4</v>
      </c>
      <c r="B20" s="1" t="s">
        <v>241</v>
      </c>
      <c r="C20" s="13">
        <f>_xlfn.XLOOKUP(A20,'corop info'!$A$2:$A$41,'corop info'!$C$2:$C$41)</f>
        <v>1636</v>
      </c>
      <c r="D20" s="1"/>
      <c r="E20" s="1" t="s">
        <v>169</v>
      </c>
      <c r="F20" s="1" t="s">
        <v>368</v>
      </c>
      <c r="G20" s="1" t="s">
        <v>369</v>
      </c>
      <c r="H20" s="1" t="s">
        <v>370</v>
      </c>
      <c r="I20" s="1" t="s">
        <v>371</v>
      </c>
      <c r="J20" s="1" t="s">
        <v>372</v>
      </c>
      <c r="K20" s="1" t="s">
        <v>373</v>
      </c>
      <c r="L20" s="1" t="s">
        <v>374</v>
      </c>
      <c r="M20" s="1" t="s">
        <v>375</v>
      </c>
      <c r="N20" s="1" t="s">
        <v>376</v>
      </c>
      <c r="O20" s="1" t="s">
        <v>377</v>
      </c>
      <c r="P20" s="1" t="s">
        <v>378</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25">
      <c r="A21">
        <v>4</v>
      </c>
      <c r="B21" s="1" t="s">
        <v>242</v>
      </c>
      <c r="C21" s="13">
        <f>_xlfn.XLOOKUP(A21,'corop info'!$A$2:$A$41,'corop info'!$C$2:$C$41)</f>
        <v>1636</v>
      </c>
      <c r="D21" s="1"/>
      <c r="E21" s="1" t="s">
        <v>592</v>
      </c>
      <c r="F21" s="1" t="s">
        <v>379</v>
      </c>
      <c r="G21" s="1" t="s">
        <v>380</v>
      </c>
      <c r="H21" s="1" t="s">
        <v>381</v>
      </c>
      <c r="I21" s="1" t="s">
        <v>382</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25">
      <c r="A22">
        <v>4</v>
      </c>
      <c r="B22" s="1" t="s">
        <v>179</v>
      </c>
      <c r="C22" s="13">
        <f>_xlfn.XLOOKUP(A22,'corop info'!$A$2:$A$41,'corop info'!$C$2:$C$41)</f>
        <v>1636</v>
      </c>
      <c r="D22" s="1"/>
      <c r="E22" s="1" t="s">
        <v>593</v>
      </c>
      <c r="F22" s="1" t="s">
        <v>383</v>
      </c>
      <c r="G22" s="1" t="s">
        <v>384</v>
      </c>
      <c r="H22" s="1" t="s">
        <v>385</v>
      </c>
      <c r="I22" s="1" t="s">
        <v>386</v>
      </c>
      <c r="J22" s="1" t="s">
        <v>387</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25">
      <c r="A23">
        <v>4</v>
      </c>
      <c r="B23" s="1" t="s">
        <v>243</v>
      </c>
      <c r="C23" s="13">
        <f>_xlfn.XLOOKUP(A23,'corop info'!$A$2:$A$41,'corop info'!$C$2:$C$41)</f>
        <v>1636</v>
      </c>
      <c r="D23" s="1"/>
      <c r="E23" s="1" t="s">
        <v>188</v>
      </c>
      <c r="F23" s="1" t="s">
        <v>388</v>
      </c>
      <c r="G23" s="1" t="s">
        <v>389</v>
      </c>
      <c r="H23" s="1" t="s">
        <v>390</v>
      </c>
      <c r="I23" s="1" t="s">
        <v>391</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25">
      <c r="A24">
        <v>5</v>
      </c>
      <c r="B24" s="1" t="s">
        <v>244</v>
      </c>
      <c r="C24" s="13">
        <f>_xlfn.XLOOKUP(A24,'corop info'!$A$2:$A$41,'corop info'!$C$2:$C$41)</f>
        <v>1751</v>
      </c>
      <c r="D24" s="1"/>
      <c r="E24" s="1" t="s">
        <v>594</v>
      </c>
      <c r="F24" s="1" t="s">
        <v>392</v>
      </c>
      <c r="G24" s="1" t="s">
        <v>393</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25">
      <c r="A25">
        <v>5</v>
      </c>
      <c r="B25" s="1" t="s">
        <v>255</v>
      </c>
      <c r="C25" s="13">
        <f>_xlfn.XLOOKUP(A25,'corop info'!$A$2:$A$41,'corop info'!$C$2:$C$41)</f>
        <v>1751</v>
      </c>
      <c r="D25" s="1"/>
      <c r="E25" s="1" t="s">
        <v>595</v>
      </c>
      <c r="F25" s="1" t="s">
        <v>394</v>
      </c>
      <c r="G25" s="1" t="s">
        <v>395</v>
      </c>
      <c r="H25" s="1" t="s">
        <v>396</v>
      </c>
      <c r="I25" s="1" t="s">
        <v>397</v>
      </c>
      <c r="J25" s="1" t="s">
        <v>398</v>
      </c>
      <c r="K25" s="1" t="s">
        <v>399</v>
      </c>
      <c r="L25" s="1" t="s">
        <v>400</v>
      </c>
      <c r="M25" s="1" t="s">
        <v>401</v>
      </c>
      <c r="N25" s="1" t="s">
        <v>402</v>
      </c>
      <c r="O25" s="1" t="s">
        <v>403</v>
      </c>
      <c r="P25" s="1" t="s">
        <v>404</v>
      </c>
      <c r="Q25" s="1" t="s">
        <v>405</v>
      </c>
      <c r="R25" s="1" t="s">
        <v>406</v>
      </c>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25">
      <c r="A26">
        <v>6</v>
      </c>
      <c r="B26" s="1" t="s">
        <v>245</v>
      </c>
      <c r="C26" s="13">
        <f>_xlfn.XLOOKUP(A26,'corop info'!$A$2:$A$41,'corop info'!$C$2:$C$41)</f>
        <v>1853</v>
      </c>
      <c r="D26" s="1"/>
      <c r="E26" s="1" t="s">
        <v>596</v>
      </c>
      <c r="F26" s="1" t="s">
        <v>407</v>
      </c>
      <c r="G26" s="1" t="s">
        <v>408</v>
      </c>
      <c r="H26" s="1" t="s">
        <v>409</v>
      </c>
      <c r="I26" s="1" t="s">
        <v>410</v>
      </c>
      <c r="J26" s="1" t="s">
        <v>411</v>
      </c>
      <c r="K26" s="1" t="s">
        <v>412</v>
      </c>
      <c r="L26" s="1" t="s">
        <v>413</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25">
      <c r="A27">
        <v>6</v>
      </c>
      <c r="B27" s="1" t="s">
        <v>246</v>
      </c>
      <c r="C27" s="13">
        <f>_xlfn.XLOOKUP(A27,'corop info'!$A$2:$A$41,'corop info'!$C$2:$C$41)</f>
        <v>1853</v>
      </c>
      <c r="D27" s="1"/>
      <c r="E27" s="1" t="s">
        <v>597</v>
      </c>
      <c r="F27" s="1" t="s">
        <v>414</v>
      </c>
      <c r="G27" s="1" t="s">
        <v>415</v>
      </c>
      <c r="H27" s="1" t="s">
        <v>416</v>
      </c>
      <c r="I27" s="1" t="s">
        <v>417</v>
      </c>
      <c r="J27" s="1" t="s">
        <v>418</v>
      </c>
      <c r="K27" s="1" t="s">
        <v>419</v>
      </c>
      <c r="L27" s="1" t="s">
        <v>420</v>
      </c>
      <c r="M27" s="1" t="s">
        <v>173</v>
      </c>
      <c r="N27" s="1" t="s">
        <v>421</v>
      </c>
      <c r="O27" s="1" t="s">
        <v>422</v>
      </c>
      <c r="P27" s="1" t="s">
        <v>423</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25">
      <c r="A28">
        <v>6</v>
      </c>
      <c r="B28" s="1" t="s">
        <v>247</v>
      </c>
      <c r="C28" s="13">
        <f>_xlfn.XLOOKUP(A28,'corop info'!$A$2:$A$41,'corop info'!$C$2:$C$41)</f>
        <v>1853</v>
      </c>
      <c r="D28" s="1"/>
      <c r="E28" s="1" t="s">
        <v>170</v>
      </c>
      <c r="F28" s="1" t="s">
        <v>424</v>
      </c>
      <c r="G28" s="1" t="s">
        <v>425</v>
      </c>
      <c r="H28" s="1" t="s">
        <v>426</v>
      </c>
      <c r="I28" s="1" t="s">
        <v>427</v>
      </c>
      <c r="J28" s="1" t="s">
        <v>174</v>
      </c>
      <c r="K28" s="1" t="s">
        <v>428</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25">
      <c r="A29">
        <v>6</v>
      </c>
      <c r="B29" s="1" t="s">
        <v>248</v>
      </c>
      <c r="C29" s="13">
        <f>_xlfn.XLOOKUP(A29,'corop info'!$A$2:$A$41,'corop info'!$C$2:$C$41)</f>
        <v>1853</v>
      </c>
      <c r="D29" s="1"/>
      <c r="E29" s="1" t="s">
        <v>598</v>
      </c>
      <c r="F29" s="1" t="s">
        <v>429</v>
      </c>
      <c r="G29" s="1" t="s">
        <v>430</v>
      </c>
      <c r="H29" s="1" t="s">
        <v>431</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25">
      <c r="A30">
        <v>6</v>
      </c>
      <c r="B30" s="1" t="s">
        <v>249</v>
      </c>
      <c r="C30" s="13">
        <f>_xlfn.XLOOKUP(A30,'corop info'!$A$2:$A$41,'corop info'!$C$2:$C$41)</f>
        <v>1853</v>
      </c>
      <c r="D30" s="1"/>
      <c r="E30" s="1" t="s">
        <v>599</v>
      </c>
      <c r="F30" s="1" t="s">
        <v>433</v>
      </c>
      <c r="G30" s="1" t="s">
        <v>434</v>
      </c>
      <c r="H30" s="1" t="s">
        <v>435</v>
      </c>
      <c r="I30" s="1" t="s">
        <v>436</v>
      </c>
      <c r="J30" s="1" t="s">
        <v>437</v>
      </c>
      <c r="K30" s="1" t="s">
        <v>438</v>
      </c>
      <c r="L30" s="1" t="s">
        <v>439</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25">
      <c r="A31">
        <v>7</v>
      </c>
      <c r="B31" s="1" t="s">
        <v>250</v>
      </c>
      <c r="C31" s="13">
        <f>_xlfn.XLOOKUP(A31,'corop info'!$A$2:$A$41,'corop info'!$C$2:$C$41)</f>
        <v>1974</v>
      </c>
      <c r="D31" s="1"/>
      <c r="E31" s="1" t="s">
        <v>600</v>
      </c>
      <c r="F31" s="1" t="s">
        <v>440</v>
      </c>
      <c r="G31" s="1" t="s">
        <v>441</v>
      </c>
      <c r="H31" s="1" t="s">
        <v>442</v>
      </c>
      <c r="I31" s="1" t="s">
        <v>443</v>
      </c>
      <c r="J31" s="1" t="s">
        <v>444</v>
      </c>
      <c r="K31" s="1" t="s">
        <v>175</v>
      </c>
      <c r="L31" s="1" t="s">
        <v>445</v>
      </c>
      <c r="M31" s="1" t="s">
        <v>446</v>
      </c>
      <c r="N31" s="1" t="s">
        <v>447</v>
      </c>
      <c r="O31" s="1" t="s">
        <v>448</v>
      </c>
      <c r="P31" s="1" t="s">
        <v>449</v>
      </c>
      <c r="Q31" s="1" t="s">
        <v>450</v>
      </c>
      <c r="R31" s="1" t="s">
        <v>451</v>
      </c>
      <c r="S31" s="1" t="s">
        <v>452</v>
      </c>
      <c r="T31" s="1" t="s">
        <v>453</v>
      </c>
      <c r="U31" s="1" t="s">
        <v>454</v>
      </c>
      <c r="V31" s="1" t="s">
        <v>455</v>
      </c>
      <c r="W31" s="1"/>
      <c r="X31" s="1"/>
      <c r="Y31" s="1"/>
      <c r="Z31" s="1"/>
      <c r="AA31" s="1"/>
      <c r="AB31" s="1"/>
      <c r="AC31" s="1"/>
      <c r="AD31" s="1"/>
      <c r="AE31" s="1"/>
      <c r="AF31" s="1"/>
      <c r="AG31" s="1"/>
      <c r="AH31" s="1"/>
      <c r="AI31" s="1"/>
      <c r="AJ31" s="1"/>
      <c r="AK31" s="1"/>
      <c r="AL31" s="1"/>
      <c r="AM31" s="1"/>
      <c r="AN31" s="1"/>
      <c r="AO31" s="1"/>
      <c r="AP31" s="1"/>
      <c r="AQ31" s="1"/>
    </row>
    <row r="32" spans="1:43" x14ac:dyDescent="0.25">
      <c r="A32">
        <v>7</v>
      </c>
      <c r="B32" s="1" t="s">
        <v>251</v>
      </c>
      <c r="C32" s="13">
        <f>_xlfn.XLOOKUP(A32,'corop info'!$A$2:$A$41,'corop info'!$C$2:$C$41)</f>
        <v>1974</v>
      </c>
      <c r="E32" s="1" t="s">
        <v>601</v>
      </c>
      <c r="F32" s="1" t="s">
        <v>456</v>
      </c>
      <c r="G32" s="1" t="s">
        <v>457</v>
      </c>
      <c r="H32" s="1" t="s">
        <v>458</v>
      </c>
      <c r="I32" s="1" t="s">
        <v>459</v>
      </c>
      <c r="J32" s="1" t="s">
        <v>460</v>
      </c>
      <c r="K32" s="1" t="s">
        <v>461</v>
      </c>
      <c r="L32" s="1" t="s">
        <v>462</v>
      </c>
      <c r="M32" s="1" t="s">
        <v>463</v>
      </c>
      <c r="N32" s="1" t="s">
        <v>464</v>
      </c>
      <c r="O32" s="1"/>
      <c r="P32" s="1"/>
      <c r="Q32" s="1"/>
      <c r="R32" s="1"/>
      <c r="S32" s="1"/>
      <c r="T32" s="1"/>
      <c r="U32" s="1"/>
      <c r="V32" s="1"/>
      <c r="W32" s="1"/>
      <c r="X32" s="1"/>
      <c r="Y32" s="1"/>
      <c r="Z32" s="1"/>
      <c r="AA32" s="1"/>
      <c r="AB32" s="1"/>
      <c r="AC32" s="1"/>
      <c r="AD32" s="1"/>
      <c r="AE32" s="1"/>
      <c r="AF32" s="1"/>
      <c r="AG32" s="1"/>
      <c r="AH32" s="1"/>
      <c r="AI32" s="1"/>
    </row>
    <row r="33" spans="1:35" x14ac:dyDescent="0.25">
      <c r="A33">
        <v>7</v>
      </c>
      <c r="B33" s="1" t="s">
        <v>259</v>
      </c>
      <c r="C33" s="13">
        <f>_xlfn.XLOOKUP(A33,'corop info'!$A$2:$A$41,'corop info'!$C$2:$C$41)</f>
        <v>1974</v>
      </c>
      <c r="E33" s="1" t="s">
        <v>602</v>
      </c>
      <c r="F33" s="1" t="s">
        <v>465</v>
      </c>
      <c r="G33" s="1" t="s">
        <v>466</v>
      </c>
      <c r="H33" s="1" t="s">
        <v>467</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v>7</v>
      </c>
      <c r="B34" s="1" t="s">
        <v>252</v>
      </c>
      <c r="C34" s="13">
        <f>_xlfn.XLOOKUP(A34,'corop info'!$A$2:$A$41,'corop info'!$C$2:$C$41)</f>
        <v>1974</v>
      </c>
      <c r="E34" s="1" t="s">
        <v>603</v>
      </c>
      <c r="F34" s="1" t="s">
        <v>468</v>
      </c>
      <c r="G34" s="1" t="s">
        <v>469</v>
      </c>
      <c r="H34" s="1" t="s">
        <v>470</v>
      </c>
      <c r="I34" s="1" t="s">
        <v>471</v>
      </c>
      <c r="J34" s="1" t="s">
        <v>472</v>
      </c>
      <c r="K34" s="1" t="s">
        <v>473</v>
      </c>
      <c r="L34" s="1" t="s">
        <v>474</v>
      </c>
      <c r="M34" s="1" t="s">
        <v>475</v>
      </c>
      <c r="N34" s="1" t="s">
        <v>476</v>
      </c>
      <c r="O34" s="1" t="s">
        <v>477</v>
      </c>
      <c r="P34" s="1" t="s">
        <v>478</v>
      </c>
      <c r="Q34" s="1" t="s">
        <v>479</v>
      </c>
      <c r="R34" s="1"/>
      <c r="S34" s="1"/>
      <c r="T34" s="1"/>
      <c r="U34" s="1"/>
      <c r="V34" s="1"/>
      <c r="W34" s="1"/>
      <c r="X34" s="1"/>
      <c r="Y34" s="1"/>
      <c r="Z34" s="1"/>
      <c r="AA34" s="1"/>
      <c r="AB34" s="1"/>
      <c r="AC34" s="1"/>
      <c r="AD34" s="1"/>
      <c r="AE34" s="1"/>
      <c r="AF34" s="1"/>
      <c r="AG34" s="1"/>
      <c r="AH34" s="1"/>
      <c r="AI34" s="1"/>
    </row>
    <row r="35" spans="1:35" x14ac:dyDescent="0.25">
      <c r="A35">
        <v>7</v>
      </c>
      <c r="B35" s="1" t="s">
        <v>253</v>
      </c>
      <c r="C35" s="13">
        <f>_xlfn.XLOOKUP(A35,'corop info'!$A$2:$A$41,'corop info'!$C$2:$C$41)</f>
        <v>1974</v>
      </c>
      <c r="E35" s="1" t="s">
        <v>604</v>
      </c>
      <c r="F35" s="1" t="s">
        <v>480</v>
      </c>
      <c r="G35" s="1" t="s">
        <v>481</v>
      </c>
      <c r="H35" s="1" t="s">
        <v>482</v>
      </c>
      <c r="I35" s="1" t="s">
        <v>483</v>
      </c>
      <c r="J35" s="1" t="s">
        <v>484</v>
      </c>
      <c r="K35" s="1" t="s">
        <v>485</v>
      </c>
      <c r="L35" s="1" t="s">
        <v>486</v>
      </c>
      <c r="M35" s="1" t="s">
        <v>176</v>
      </c>
      <c r="N35" s="1" t="s">
        <v>487</v>
      </c>
      <c r="O35" s="1" t="s">
        <v>488</v>
      </c>
      <c r="P35" s="1" t="s">
        <v>489</v>
      </c>
      <c r="Q35" s="1" t="s">
        <v>490</v>
      </c>
      <c r="R35" s="1" t="s">
        <v>491</v>
      </c>
      <c r="S35" s="1" t="s">
        <v>492</v>
      </c>
      <c r="T35" s="1"/>
      <c r="U35" s="1"/>
      <c r="V35" s="1"/>
      <c r="W35" s="1"/>
      <c r="X35" s="1"/>
      <c r="Y35" s="1"/>
      <c r="Z35" s="1"/>
      <c r="AA35" s="1"/>
      <c r="AB35" s="1"/>
      <c r="AC35" s="1"/>
      <c r="AD35" s="1"/>
      <c r="AE35" s="1"/>
      <c r="AF35" s="1"/>
      <c r="AG35" s="1"/>
      <c r="AH35" s="1"/>
      <c r="AI35" s="1"/>
    </row>
    <row r="36" spans="1:35" x14ac:dyDescent="0.25">
      <c r="A36">
        <v>8</v>
      </c>
      <c r="B36" s="1" t="s">
        <v>260</v>
      </c>
      <c r="C36" s="13">
        <f>_xlfn.XLOOKUP(A36,'corop info'!$A$2:$A$41,'corop info'!$C$2:$C$41)</f>
        <v>1614</v>
      </c>
      <c r="E36" s="1" t="s">
        <v>605</v>
      </c>
      <c r="F36" s="1" t="s">
        <v>493</v>
      </c>
      <c r="G36" s="1" t="s">
        <v>494</v>
      </c>
      <c r="H36" s="1" t="s">
        <v>495</v>
      </c>
      <c r="I36" s="1" t="s">
        <v>496</v>
      </c>
      <c r="J36" s="1" t="s">
        <v>497</v>
      </c>
      <c r="K36" s="1" t="s">
        <v>498</v>
      </c>
      <c r="L36" s="1" t="s">
        <v>499</v>
      </c>
      <c r="M36" s="1" t="s">
        <v>500</v>
      </c>
      <c r="N36" s="1" t="s">
        <v>501</v>
      </c>
      <c r="O36" s="1" t="s">
        <v>502</v>
      </c>
      <c r="P36" s="1" t="s">
        <v>503</v>
      </c>
      <c r="Q36" s="1" t="s">
        <v>504</v>
      </c>
      <c r="R36" s="1"/>
      <c r="S36" s="1"/>
      <c r="T36" s="1"/>
      <c r="U36" s="1"/>
      <c r="V36" s="1"/>
      <c r="W36" s="1"/>
      <c r="X36" s="1"/>
      <c r="Y36" s="1"/>
      <c r="Z36" s="1"/>
      <c r="AA36" s="1"/>
      <c r="AB36" s="1"/>
      <c r="AC36" s="1"/>
      <c r="AD36" s="1"/>
      <c r="AE36" s="1"/>
      <c r="AF36" s="1"/>
      <c r="AG36" s="1"/>
      <c r="AH36" s="1"/>
      <c r="AI36" s="1"/>
    </row>
    <row r="37" spans="1:35" x14ac:dyDescent="0.25">
      <c r="A37">
        <v>8</v>
      </c>
      <c r="B37" s="1" t="s">
        <v>178</v>
      </c>
      <c r="C37" s="13">
        <f>_xlfn.XLOOKUP(A37,'corop info'!$A$2:$A$41,'corop info'!$C$2:$C$41)</f>
        <v>1614</v>
      </c>
      <c r="E37" s="1" t="s">
        <v>606</v>
      </c>
      <c r="F37" s="1" t="s">
        <v>505</v>
      </c>
      <c r="G37" s="1" t="s">
        <v>506</v>
      </c>
      <c r="H37" s="1" t="s">
        <v>507</v>
      </c>
      <c r="I37" s="1" t="s">
        <v>508</v>
      </c>
      <c r="J37" s="1" t="s">
        <v>509</v>
      </c>
      <c r="K37" s="1" t="s">
        <v>510</v>
      </c>
      <c r="L37" s="1" t="s">
        <v>511</v>
      </c>
      <c r="M37" s="1" t="s">
        <v>512</v>
      </c>
      <c r="N37" s="1" t="s">
        <v>513</v>
      </c>
      <c r="O37" s="1" t="s">
        <v>514</v>
      </c>
      <c r="P37" s="1" t="s">
        <v>515</v>
      </c>
      <c r="Q37" s="1"/>
      <c r="R37" s="1"/>
      <c r="S37" s="1"/>
      <c r="T37" s="1"/>
      <c r="U37" s="1"/>
      <c r="V37" s="1"/>
      <c r="W37" s="1"/>
      <c r="X37" s="1"/>
      <c r="Y37" s="1"/>
      <c r="Z37" s="1"/>
      <c r="AA37" s="1"/>
      <c r="AB37" s="1"/>
      <c r="AC37" s="1"/>
      <c r="AD37" s="1"/>
      <c r="AE37" s="1"/>
      <c r="AF37" s="1"/>
      <c r="AG37" s="1"/>
      <c r="AH37" s="1"/>
      <c r="AI37" s="1"/>
    </row>
    <row r="38" spans="1:35" x14ac:dyDescent="0.25">
      <c r="A38">
        <v>8</v>
      </c>
      <c r="B38" s="1" t="s">
        <v>261</v>
      </c>
      <c r="C38" s="13">
        <f>_xlfn.XLOOKUP(A38,'corop info'!$A$2:$A$41,'corop info'!$C$2:$C$41)</f>
        <v>1614</v>
      </c>
      <c r="E38" s="1" t="s">
        <v>607</v>
      </c>
      <c r="F38" s="1" t="s">
        <v>516</v>
      </c>
      <c r="G38" s="1" t="s">
        <v>517</v>
      </c>
      <c r="H38" s="1" t="s">
        <v>518</v>
      </c>
      <c r="I38" s="1" t="s">
        <v>519</v>
      </c>
      <c r="J38" s="1" t="s">
        <v>520</v>
      </c>
      <c r="K38" s="1" t="s">
        <v>521</v>
      </c>
      <c r="L38" s="1" t="s">
        <v>522</v>
      </c>
      <c r="M38" s="1" t="s">
        <v>523</v>
      </c>
      <c r="N38" s="1" t="s">
        <v>524</v>
      </c>
      <c r="O38" s="1" t="s">
        <v>525</v>
      </c>
      <c r="P38" s="1" t="s">
        <v>526</v>
      </c>
      <c r="Q38" s="1" t="s">
        <v>527</v>
      </c>
      <c r="R38" s="1" t="s">
        <v>522</v>
      </c>
      <c r="S38" s="1" t="s">
        <v>523</v>
      </c>
      <c r="T38" s="1" t="s">
        <v>524</v>
      </c>
      <c r="U38" s="1" t="s">
        <v>525</v>
      </c>
      <c r="V38" s="1" t="s">
        <v>526</v>
      </c>
      <c r="W38" s="1" t="s">
        <v>527</v>
      </c>
      <c r="X38" s="1" t="s">
        <v>528</v>
      </c>
      <c r="Y38" s="1" t="s">
        <v>529</v>
      </c>
      <c r="Z38" s="1" t="s">
        <v>528</v>
      </c>
      <c r="AA38" s="1" t="s">
        <v>529</v>
      </c>
      <c r="AB38" s="1" t="s">
        <v>530</v>
      </c>
      <c r="AC38" s="1" t="s">
        <v>531</v>
      </c>
      <c r="AD38" s="1" t="s">
        <v>532</v>
      </c>
      <c r="AE38" s="1" t="s">
        <v>533</v>
      </c>
      <c r="AF38" s="1" t="s">
        <v>534</v>
      </c>
      <c r="AG38" s="1" t="s">
        <v>535</v>
      </c>
      <c r="AH38" s="1" t="s">
        <v>536</v>
      </c>
      <c r="AI38" s="1" t="s">
        <v>537</v>
      </c>
    </row>
    <row r="39" spans="1:35" x14ac:dyDescent="0.25">
      <c r="A39">
        <v>8</v>
      </c>
      <c r="B39" s="1" t="s">
        <v>262</v>
      </c>
      <c r="C39" s="13">
        <f>_xlfn.XLOOKUP(A39,'corop info'!$A$2:$A$41,'corop info'!$C$2:$C$41)</f>
        <v>1614</v>
      </c>
      <c r="E39" s="1" t="s">
        <v>608</v>
      </c>
      <c r="F39" s="1" t="s">
        <v>538</v>
      </c>
      <c r="G39" s="1" t="s">
        <v>380</v>
      </c>
      <c r="H39" s="1" t="s">
        <v>539</v>
      </c>
      <c r="I39" s="1" t="s">
        <v>540</v>
      </c>
      <c r="J39" s="1" t="s">
        <v>541</v>
      </c>
      <c r="K39" s="1" t="s">
        <v>542</v>
      </c>
      <c r="L39" s="1" t="s">
        <v>543</v>
      </c>
      <c r="M39" s="1" t="s">
        <v>544</v>
      </c>
      <c r="N39" s="1"/>
      <c r="O39" s="1"/>
      <c r="P39" s="1"/>
      <c r="Q39" s="1"/>
      <c r="R39" s="1"/>
      <c r="S39" s="1"/>
      <c r="T39" s="1"/>
      <c r="U39" s="1"/>
      <c r="V39" s="1"/>
      <c r="W39" s="1"/>
      <c r="X39" s="1"/>
      <c r="Y39" s="1"/>
      <c r="Z39" s="1"/>
      <c r="AA39" s="1"/>
      <c r="AB39" s="1"/>
      <c r="AC39" s="1"/>
      <c r="AD39" s="1"/>
      <c r="AE39" s="1"/>
      <c r="AF39" s="1"/>
      <c r="AG39" s="1"/>
      <c r="AH39" s="1"/>
      <c r="AI39" s="1"/>
    </row>
    <row r="40" spans="1:35" x14ac:dyDescent="0.25">
      <c r="A40">
        <v>9</v>
      </c>
      <c r="B40" s="1" t="s">
        <v>263</v>
      </c>
      <c r="C40" s="13">
        <f>_xlfn.XLOOKUP(A40,'corop info'!$A$2:$A$41,'corop info'!$C$2:$C$41)</f>
        <v>1847</v>
      </c>
      <c r="E40" s="1" t="s">
        <v>609</v>
      </c>
      <c r="F40" s="1" t="s">
        <v>545</v>
      </c>
      <c r="G40" s="1" t="s">
        <v>546</v>
      </c>
      <c r="H40" s="1" t="s">
        <v>547</v>
      </c>
      <c r="I40" s="1" t="s">
        <v>548</v>
      </c>
      <c r="J40" s="1" t="s">
        <v>549</v>
      </c>
      <c r="K40" s="1" t="s">
        <v>550</v>
      </c>
      <c r="L40" s="1" t="s">
        <v>551</v>
      </c>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v>9</v>
      </c>
      <c r="B41" s="1" t="s">
        <v>264</v>
      </c>
      <c r="C41" s="13">
        <f>_xlfn.XLOOKUP(A41,'corop info'!$A$2:$A$41,'corop info'!$C$2:$C$41)</f>
        <v>1847</v>
      </c>
      <c r="E41" s="1" t="s">
        <v>610</v>
      </c>
      <c r="F41" s="1" t="s">
        <v>552</v>
      </c>
      <c r="G41" s="1" t="s">
        <v>553</v>
      </c>
      <c r="H41" s="1" t="s">
        <v>554</v>
      </c>
      <c r="I41" s="1" t="s">
        <v>555</v>
      </c>
      <c r="J41" s="1" t="s">
        <v>556</v>
      </c>
      <c r="K41" s="1" t="s">
        <v>557</v>
      </c>
      <c r="L41" s="1" t="s">
        <v>558</v>
      </c>
      <c r="M41" s="1" t="s">
        <v>559</v>
      </c>
      <c r="N41" s="1" t="s">
        <v>560</v>
      </c>
      <c r="O41" s="1" t="s">
        <v>561</v>
      </c>
      <c r="P41" s="1" t="s">
        <v>562</v>
      </c>
      <c r="Q41" s="1" t="s">
        <v>563</v>
      </c>
      <c r="R41" s="1" t="s">
        <v>564</v>
      </c>
      <c r="S41" s="1" t="s">
        <v>565</v>
      </c>
      <c r="T41" s="1" t="s">
        <v>566</v>
      </c>
      <c r="U41" s="1" t="s">
        <v>567</v>
      </c>
      <c r="V41" s="1" t="s">
        <v>568</v>
      </c>
      <c r="W41" s="1"/>
      <c r="X41" s="1"/>
      <c r="Y41" s="1"/>
      <c r="Z41" s="1"/>
      <c r="AA41" s="1"/>
      <c r="AB41" s="1"/>
      <c r="AC41" s="1"/>
      <c r="AD41" s="1"/>
      <c r="AE41" s="1"/>
      <c r="AF41" s="1"/>
      <c r="AG41" s="1"/>
      <c r="AH41" s="1"/>
      <c r="AI41" s="1"/>
    </row>
    <row r="42" spans="1:35" x14ac:dyDescent="0.25">
      <c r="A42">
        <v>9</v>
      </c>
      <c r="B42" s="1" t="s">
        <v>265</v>
      </c>
      <c r="C42" s="13">
        <f>_xlfn.XLOOKUP(A42,'corop info'!$A$2:$A$41,'corop info'!$C$2:$C$41)</f>
        <v>1847</v>
      </c>
      <c r="E42" s="1" t="s">
        <v>611</v>
      </c>
      <c r="F42" s="1" t="s">
        <v>569</v>
      </c>
      <c r="G42" s="1" t="s">
        <v>570</v>
      </c>
      <c r="H42" s="1" t="s">
        <v>571</v>
      </c>
      <c r="I42" s="1" t="s">
        <v>572</v>
      </c>
      <c r="J42" s="1" t="s">
        <v>573</v>
      </c>
      <c r="K42" s="1" t="s">
        <v>574</v>
      </c>
      <c r="L42" s="1"/>
    </row>
    <row r="43" spans="1:35" x14ac:dyDescent="0.25">
      <c r="A43">
        <v>9</v>
      </c>
      <c r="B43" s="1" t="s">
        <v>266</v>
      </c>
      <c r="C43" s="13">
        <f>_xlfn.XLOOKUP(A43,'corop info'!$A$2:$A$41,'corop info'!$C$2:$C$41)</f>
        <v>1847</v>
      </c>
    </row>
    <row r="44" spans="1:35" x14ac:dyDescent="0.25">
      <c r="A44">
        <v>10</v>
      </c>
      <c r="B44" s="1" t="s">
        <v>267</v>
      </c>
      <c r="C44" s="13">
        <f>_xlfn.XLOOKUP(A44,'corop info'!$A$2:$A$41,'corop info'!$C$2:$C$41)</f>
        <v>2190</v>
      </c>
    </row>
    <row r="45" spans="1:35" x14ac:dyDescent="0.25">
      <c r="A45">
        <v>10</v>
      </c>
      <c r="B45" s="1" t="s">
        <v>268</v>
      </c>
      <c r="C45" s="13">
        <f>_xlfn.XLOOKUP(A45,'corop info'!$A$2:$A$41,'corop info'!$C$2:$C$41)</f>
        <v>2190</v>
      </c>
    </row>
    <row r="46" spans="1:35" x14ac:dyDescent="0.25">
      <c r="A46">
        <v>10</v>
      </c>
      <c r="B46" s="1" t="s">
        <v>269</v>
      </c>
      <c r="C46" s="13">
        <f>_xlfn.XLOOKUP(A46,'corop info'!$A$2:$A$41,'corop info'!$C$2:$C$41)</f>
        <v>2190</v>
      </c>
    </row>
    <row r="47" spans="1:35" x14ac:dyDescent="0.25">
      <c r="A47">
        <v>10</v>
      </c>
      <c r="B47" s="1" t="s">
        <v>270</v>
      </c>
      <c r="C47" s="13">
        <f>_xlfn.XLOOKUP(A47,'corop info'!$A$2:$A$41,'corop info'!$C$2:$C$41)</f>
        <v>2190</v>
      </c>
    </row>
    <row r="48" spans="1:35" x14ac:dyDescent="0.25">
      <c r="A48">
        <v>10</v>
      </c>
      <c r="B48" s="1" t="s">
        <v>271</v>
      </c>
      <c r="C48" s="13">
        <f>_xlfn.XLOOKUP(A48,'corop info'!$A$2:$A$41,'corop info'!$C$2:$C$41)</f>
        <v>2190</v>
      </c>
    </row>
    <row r="49" spans="1:3" x14ac:dyDescent="0.25">
      <c r="A49">
        <v>10</v>
      </c>
      <c r="B49" s="1" t="s">
        <v>272</v>
      </c>
      <c r="C49" s="13">
        <f>_xlfn.XLOOKUP(A49,'corop info'!$A$2:$A$41,'corop info'!$C$2:$C$41)</f>
        <v>2190</v>
      </c>
    </row>
    <row r="50" spans="1:3" x14ac:dyDescent="0.25">
      <c r="A50">
        <v>10</v>
      </c>
      <c r="B50" s="1" t="s">
        <v>273</v>
      </c>
      <c r="C50" s="13">
        <f>_xlfn.XLOOKUP(A50,'corop info'!$A$2:$A$41,'corop info'!$C$2:$C$41)</f>
        <v>2190</v>
      </c>
    </row>
    <row r="51" spans="1:3" x14ac:dyDescent="0.25">
      <c r="A51">
        <v>10</v>
      </c>
      <c r="B51" s="1" t="s">
        <v>274</v>
      </c>
      <c r="C51" s="13">
        <f>_xlfn.XLOOKUP(A51,'corop info'!$A$2:$A$41,'corop info'!$C$2:$C$41)</f>
        <v>2190</v>
      </c>
    </row>
    <row r="52" spans="1:3" x14ac:dyDescent="0.25">
      <c r="A52">
        <v>11</v>
      </c>
      <c r="B52" s="1" t="s">
        <v>275</v>
      </c>
      <c r="C52" s="13">
        <f>_xlfn.XLOOKUP(A52,'corop info'!$A$2:$A$41,'corop info'!$C$2:$C$41)</f>
        <v>2280</v>
      </c>
    </row>
    <row r="53" spans="1:3" x14ac:dyDescent="0.25">
      <c r="A53">
        <v>11</v>
      </c>
      <c r="B53" s="1" t="s">
        <v>276</v>
      </c>
      <c r="C53" s="13">
        <f>_xlfn.XLOOKUP(A53,'corop info'!$A$2:$A$41,'corop info'!$C$2:$C$41)</f>
        <v>2280</v>
      </c>
    </row>
    <row r="54" spans="1:3" x14ac:dyDescent="0.25">
      <c r="A54">
        <v>11</v>
      </c>
      <c r="B54" s="1" t="s">
        <v>277</v>
      </c>
      <c r="C54" s="13">
        <f>_xlfn.XLOOKUP(A54,'corop info'!$A$2:$A$41,'corop info'!$C$2:$C$41)</f>
        <v>2280</v>
      </c>
    </row>
    <row r="55" spans="1:3" x14ac:dyDescent="0.25">
      <c r="A55">
        <v>11</v>
      </c>
      <c r="B55" s="1" t="s">
        <v>278</v>
      </c>
      <c r="C55" s="13">
        <f>_xlfn.XLOOKUP(A55,'corop info'!$A$2:$A$41,'corop info'!$C$2:$C$41)</f>
        <v>2280</v>
      </c>
    </row>
    <row r="56" spans="1:3" x14ac:dyDescent="0.25">
      <c r="A56">
        <v>12</v>
      </c>
      <c r="B56" s="1" t="s">
        <v>279</v>
      </c>
      <c r="C56" s="13">
        <f>_xlfn.XLOOKUP(A56,'corop info'!$A$2:$A$41,'corop info'!$C$2:$C$41)</f>
        <v>2116</v>
      </c>
    </row>
    <row r="57" spans="1:3" x14ac:dyDescent="0.25">
      <c r="A57">
        <v>12</v>
      </c>
      <c r="B57" s="1" t="s">
        <v>280</v>
      </c>
      <c r="C57" s="13">
        <f>_xlfn.XLOOKUP(A57,'corop info'!$A$2:$A$41,'corop info'!$C$2:$C$41)</f>
        <v>2116</v>
      </c>
    </row>
    <row r="58" spans="1:3" x14ac:dyDescent="0.25">
      <c r="A58">
        <v>12</v>
      </c>
      <c r="B58" s="1" t="s">
        <v>281</v>
      </c>
      <c r="C58" s="13">
        <f>_xlfn.XLOOKUP(A58,'corop info'!$A$2:$A$41,'corop info'!$C$2:$C$41)</f>
        <v>2116</v>
      </c>
    </row>
    <row r="59" spans="1:3" x14ac:dyDescent="0.25">
      <c r="A59">
        <v>12</v>
      </c>
      <c r="B59" s="1" t="s">
        <v>282</v>
      </c>
      <c r="C59" s="13">
        <f>_xlfn.XLOOKUP(A59,'corop info'!$A$2:$A$41,'corop info'!$C$2:$C$41)</f>
        <v>2116</v>
      </c>
    </row>
    <row r="60" spans="1:3" x14ac:dyDescent="0.25">
      <c r="A60">
        <v>12</v>
      </c>
      <c r="B60" s="1" t="s">
        <v>283</v>
      </c>
      <c r="C60" s="13">
        <f>_xlfn.XLOOKUP(A60,'corop info'!$A$2:$A$41,'corop info'!$C$2:$C$41)</f>
        <v>2116</v>
      </c>
    </row>
    <row r="61" spans="1:3" x14ac:dyDescent="0.25">
      <c r="A61">
        <v>12</v>
      </c>
      <c r="B61" s="1" t="s">
        <v>284</v>
      </c>
      <c r="C61" s="13">
        <f>_xlfn.XLOOKUP(A61,'corop info'!$A$2:$A$41,'corop info'!$C$2:$C$41)</f>
        <v>2116</v>
      </c>
    </row>
    <row r="62" spans="1:3" x14ac:dyDescent="0.25">
      <c r="A62">
        <v>12</v>
      </c>
      <c r="B62" s="1" t="s">
        <v>285</v>
      </c>
      <c r="C62" s="13">
        <f>_xlfn.XLOOKUP(A62,'corop info'!$A$2:$A$41,'corop info'!$C$2:$C$41)</f>
        <v>2116</v>
      </c>
    </row>
    <row r="63" spans="1:3" x14ac:dyDescent="0.25">
      <c r="A63">
        <v>12</v>
      </c>
      <c r="B63" s="1" t="s">
        <v>286</v>
      </c>
      <c r="C63" s="13">
        <f>_xlfn.XLOOKUP(A63,'corop info'!$A$2:$A$41,'corop info'!$C$2:$C$41)</f>
        <v>2116</v>
      </c>
    </row>
    <row r="64" spans="1:3" x14ac:dyDescent="0.25">
      <c r="A64">
        <v>12</v>
      </c>
      <c r="B64" s="1" t="s">
        <v>287</v>
      </c>
      <c r="C64" s="13">
        <f>_xlfn.XLOOKUP(A64,'corop info'!$A$2:$A$41,'corop info'!$C$2:$C$41)</f>
        <v>2116</v>
      </c>
    </row>
    <row r="65" spans="1:3" x14ac:dyDescent="0.25">
      <c r="A65">
        <v>12</v>
      </c>
      <c r="B65" s="1" t="s">
        <v>288</v>
      </c>
      <c r="C65" s="13">
        <f>_xlfn.XLOOKUP(A65,'corop info'!$A$2:$A$41,'corop info'!$C$2:$C$41)</f>
        <v>2116</v>
      </c>
    </row>
    <row r="66" spans="1:3" x14ac:dyDescent="0.25">
      <c r="A66">
        <v>12</v>
      </c>
      <c r="B66" s="1" t="s">
        <v>289</v>
      </c>
      <c r="C66" s="13">
        <f>_xlfn.XLOOKUP(A66,'corop info'!$A$2:$A$41,'corop info'!$C$2:$C$41)</f>
        <v>2116</v>
      </c>
    </row>
    <row r="67" spans="1:3" x14ac:dyDescent="0.25">
      <c r="A67">
        <v>12</v>
      </c>
      <c r="B67" s="1" t="s">
        <v>290</v>
      </c>
      <c r="C67" s="13">
        <f>_xlfn.XLOOKUP(A67,'corop info'!$A$2:$A$41,'corop info'!$C$2:$C$41)</f>
        <v>2116</v>
      </c>
    </row>
    <row r="68" spans="1:3" x14ac:dyDescent="0.25">
      <c r="A68">
        <v>12</v>
      </c>
      <c r="B68" s="1" t="s">
        <v>291</v>
      </c>
      <c r="C68" s="13">
        <f>_xlfn.XLOOKUP(A68,'corop info'!$A$2:$A$41,'corop info'!$C$2:$C$41)</f>
        <v>2116</v>
      </c>
    </row>
    <row r="69" spans="1:3" x14ac:dyDescent="0.25">
      <c r="A69">
        <v>12</v>
      </c>
      <c r="B69" s="1" t="s">
        <v>292</v>
      </c>
      <c r="C69" s="13">
        <f>_xlfn.XLOOKUP(A69,'corop info'!$A$2:$A$41,'corop info'!$C$2:$C$41)</f>
        <v>2116</v>
      </c>
    </row>
    <row r="70" spans="1:3" x14ac:dyDescent="0.25">
      <c r="A70">
        <v>13</v>
      </c>
      <c r="B70" s="1" t="s">
        <v>293</v>
      </c>
      <c r="C70" s="13">
        <f>_xlfn.XLOOKUP(A70,'corop info'!$A$2:$A$41,'corop info'!$C$2:$C$41)</f>
        <v>2683</v>
      </c>
    </row>
    <row r="71" spans="1:3" x14ac:dyDescent="0.25">
      <c r="A71">
        <v>13</v>
      </c>
      <c r="B71" s="1" t="s">
        <v>294</v>
      </c>
      <c r="C71" s="13">
        <f>_xlfn.XLOOKUP(A71,'corop info'!$A$2:$A$41,'corop info'!$C$2:$C$41)</f>
        <v>2683</v>
      </c>
    </row>
    <row r="72" spans="1:3" x14ac:dyDescent="0.25">
      <c r="A72">
        <v>13</v>
      </c>
      <c r="B72" s="1" t="s">
        <v>295</v>
      </c>
      <c r="C72" s="13">
        <f>_xlfn.XLOOKUP(A72,'corop info'!$A$2:$A$41,'corop info'!$C$2:$C$41)</f>
        <v>2683</v>
      </c>
    </row>
    <row r="73" spans="1:3" x14ac:dyDescent="0.25">
      <c r="A73">
        <v>13</v>
      </c>
      <c r="B73" s="1" t="s">
        <v>296</v>
      </c>
      <c r="C73" s="13">
        <f>_xlfn.XLOOKUP(A73,'corop info'!$A$2:$A$41,'corop info'!$C$2:$C$41)</f>
        <v>2683</v>
      </c>
    </row>
    <row r="74" spans="1:3" x14ac:dyDescent="0.25">
      <c r="A74">
        <v>13</v>
      </c>
      <c r="B74" s="1" t="s">
        <v>297</v>
      </c>
      <c r="C74" s="13">
        <f>_xlfn.XLOOKUP(A74,'corop info'!$A$2:$A$41,'corop info'!$C$2:$C$41)</f>
        <v>2683</v>
      </c>
    </row>
    <row r="75" spans="1:3" x14ac:dyDescent="0.25">
      <c r="A75">
        <v>13</v>
      </c>
      <c r="B75" s="1" t="s">
        <v>298</v>
      </c>
      <c r="C75" s="13">
        <f>_xlfn.XLOOKUP(A75,'corop info'!$A$2:$A$41,'corop info'!$C$2:$C$41)</f>
        <v>2683</v>
      </c>
    </row>
    <row r="76" spans="1:3" x14ac:dyDescent="0.25">
      <c r="A76">
        <v>13</v>
      </c>
      <c r="B76" s="1" t="s">
        <v>299</v>
      </c>
      <c r="C76" s="13">
        <f>_xlfn.XLOOKUP(A76,'corop info'!$A$2:$A$41,'corop info'!$C$2:$C$41)</f>
        <v>2683</v>
      </c>
    </row>
    <row r="77" spans="1:3" x14ac:dyDescent="0.25">
      <c r="A77">
        <v>13</v>
      </c>
      <c r="B77" s="1" t="s">
        <v>300</v>
      </c>
      <c r="C77" s="13">
        <f>_xlfn.XLOOKUP(A77,'corop info'!$A$2:$A$41,'corop info'!$C$2:$C$41)</f>
        <v>2683</v>
      </c>
    </row>
    <row r="78" spans="1:3" x14ac:dyDescent="0.25">
      <c r="A78">
        <v>13</v>
      </c>
      <c r="B78" s="1" t="s">
        <v>301</v>
      </c>
      <c r="C78" s="13">
        <f>_xlfn.XLOOKUP(A78,'corop info'!$A$2:$A$41,'corop info'!$C$2:$C$41)</f>
        <v>2683</v>
      </c>
    </row>
    <row r="79" spans="1:3" x14ac:dyDescent="0.25">
      <c r="A79">
        <v>13</v>
      </c>
      <c r="B79" s="1" t="s">
        <v>302</v>
      </c>
      <c r="C79" s="13">
        <f>_xlfn.XLOOKUP(A79,'corop info'!$A$2:$A$41,'corop info'!$C$2:$C$41)</f>
        <v>2683</v>
      </c>
    </row>
    <row r="80" spans="1:3" x14ac:dyDescent="0.25">
      <c r="A80">
        <v>13</v>
      </c>
      <c r="B80" s="1" t="s">
        <v>303</v>
      </c>
      <c r="C80" s="13">
        <f>_xlfn.XLOOKUP(A80,'corop info'!$A$2:$A$41,'corop info'!$C$2:$C$41)</f>
        <v>2683</v>
      </c>
    </row>
    <row r="81" spans="1:3" x14ac:dyDescent="0.25">
      <c r="A81">
        <v>13</v>
      </c>
      <c r="B81" s="1" t="s">
        <v>304</v>
      </c>
      <c r="C81" s="13">
        <f>_xlfn.XLOOKUP(A81,'corop info'!$A$2:$A$41,'corop info'!$C$2:$C$41)</f>
        <v>2683</v>
      </c>
    </row>
    <row r="82" spans="1:3" x14ac:dyDescent="0.25">
      <c r="A82">
        <v>13</v>
      </c>
      <c r="B82" s="1" t="s">
        <v>305</v>
      </c>
      <c r="C82" s="13">
        <f>_xlfn.XLOOKUP(A82,'corop info'!$A$2:$A$41,'corop info'!$C$2:$C$41)</f>
        <v>2683</v>
      </c>
    </row>
    <row r="83" spans="1:3" x14ac:dyDescent="0.25">
      <c r="A83">
        <v>13</v>
      </c>
      <c r="B83" s="1" t="s">
        <v>306</v>
      </c>
      <c r="C83" s="13">
        <f>_xlfn.XLOOKUP(A83,'corop info'!$A$2:$A$41,'corop info'!$C$2:$C$41)</f>
        <v>2683</v>
      </c>
    </row>
    <row r="84" spans="1:3" x14ac:dyDescent="0.25">
      <c r="A84">
        <v>13</v>
      </c>
      <c r="B84" s="1" t="s">
        <v>307</v>
      </c>
      <c r="C84" s="13">
        <f>_xlfn.XLOOKUP(A84,'corop info'!$A$2:$A$41,'corop info'!$C$2:$C$41)</f>
        <v>2683</v>
      </c>
    </row>
    <row r="85" spans="1:3" x14ac:dyDescent="0.25">
      <c r="A85">
        <v>14</v>
      </c>
      <c r="B85" s="1" t="s">
        <v>308</v>
      </c>
      <c r="C85" s="13">
        <f>_xlfn.XLOOKUP(A85,'corop info'!$A$2:$A$41,'corop info'!$C$2:$C$41)</f>
        <v>1996</v>
      </c>
    </row>
    <row r="86" spans="1:3" x14ac:dyDescent="0.25">
      <c r="A86">
        <v>14</v>
      </c>
      <c r="B86" s="1" t="s">
        <v>309</v>
      </c>
      <c r="C86" s="13">
        <f>_xlfn.XLOOKUP(A86,'corop info'!$A$2:$A$41,'corop info'!$C$2:$C$41)</f>
        <v>1996</v>
      </c>
    </row>
    <row r="87" spans="1:3" x14ac:dyDescent="0.25">
      <c r="A87">
        <v>14</v>
      </c>
      <c r="B87" s="1" t="s">
        <v>310</v>
      </c>
      <c r="C87" s="13">
        <f>_xlfn.XLOOKUP(A87,'corop info'!$A$2:$A$41,'corop info'!$C$2:$C$41)</f>
        <v>1996</v>
      </c>
    </row>
    <row r="88" spans="1:3" x14ac:dyDescent="0.25">
      <c r="A88">
        <v>14</v>
      </c>
      <c r="B88" s="1" t="s">
        <v>311</v>
      </c>
      <c r="C88" s="13">
        <f>_xlfn.XLOOKUP(A88,'corop info'!$A$2:$A$41,'corop info'!$C$2:$C$41)</f>
        <v>1996</v>
      </c>
    </row>
    <row r="89" spans="1:3" x14ac:dyDescent="0.25">
      <c r="A89">
        <v>14</v>
      </c>
      <c r="B89" s="1" t="s">
        <v>312</v>
      </c>
      <c r="C89" s="13">
        <f>_xlfn.XLOOKUP(A89,'corop info'!$A$2:$A$41,'corop info'!$C$2:$C$41)</f>
        <v>1996</v>
      </c>
    </row>
    <row r="90" spans="1:3" x14ac:dyDescent="0.25">
      <c r="A90">
        <v>14</v>
      </c>
      <c r="B90" s="1" t="s">
        <v>313</v>
      </c>
      <c r="C90" s="13">
        <f>_xlfn.XLOOKUP(A90,'corop info'!$A$2:$A$41,'corop info'!$C$2:$C$41)</f>
        <v>1996</v>
      </c>
    </row>
    <row r="91" spans="1:3" x14ac:dyDescent="0.25">
      <c r="A91">
        <v>14</v>
      </c>
      <c r="B91" s="1" t="s">
        <v>314</v>
      </c>
      <c r="C91" s="13">
        <f>_xlfn.XLOOKUP(A91,'corop info'!$A$2:$A$41,'corop info'!$C$2:$C$41)</f>
        <v>1996</v>
      </c>
    </row>
    <row r="92" spans="1:3" x14ac:dyDescent="0.25">
      <c r="A92">
        <v>14</v>
      </c>
      <c r="B92" s="1" t="s">
        <v>315</v>
      </c>
      <c r="C92" s="13">
        <f>_xlfn.XLOOKUP(A92,'corop info'!$A$2:$A$41,'corop info'!$C$2:$C$41)</f>
        <v>1996</v>
      </c>
    </row>
    <row r="93" spans="1:3" x14ac:dyDescent="0.25">
      <c r="A93">
        <v>14</v>
      </c>
      <c r="B93" s="1" t="s">
        <v>316</v>
      </c>
      <c r="C93" s="13">
        <f>_xlfn.XLOOKUP(A93,'corop info'!$A$2:$A$41,'corop info'!$C$2:$C$41)</f>
        <v>1996</v>
      </c>
    </row>
    <row r="94" spans="1:3" x14ac:dyDescent="0.25">
      <c r="A94">
        <v>14</v>
      </c>
      <c r="B94" s="1" t="s">
        <v>317</v>
      </c>
      <c r="C94" s="13">
        <f>_xlfn.XLOOKUP(A94,'corop info'!$A$2:$A$41,'corop info'!$C$2:$C$41)</f>
        <v>1996</v>
      </c>
    </row>
    <row r="95" spans="1:3" x14ac:dyDescent="0.25">
      <c r="A95">
        <v>14</v>
      </c>
      <c r="B95" s="1" t="s">
        <v>318</v>
      </c>
      <c r="C95" s="13">
        <f>_xlfn.XLOOKUP(A95,'corop info'!$A$2:$A$41,'corop info'!$C$2:$C$41)</f>
        <v>1996</v>
      </c>
    </row>
    <row r="96" spans="1:3" x14ac:dyDescent="0.25">
      <c r="A96">
        <v>15</v>
      </c>
      <c r="B96" s="1" t="s">
        <v>319</v>
      </c>
      <c r="C96" s="13">
        <f>_xlfn.XLOOKUP(A96,'corop info'!$A$2:$A$41,'corop info'!$C$2:$C$41)</f>
        <v>2458</v>
      </c>
    </row>
    <row r="97" spans="1:3" x14ac:dyDescent="0.25">
      <c r="A97">
        <v>15</v>
      </c>
      <c r="B97" s="1" t="s">
        <v>320</v>
      </c>
      <c r="C97" s="13">
        <f>_xlfn.XLOOKUP(A97,'corop info'!$A$2:$A$41,'corop info'!$C$2:$C$41)</f>
        <v>2458</v>
      </c>
    </row>
    <row r="98" spans="1:3" x14ac:dyDescent="0.25">
      <c r="A98">
        <v>15</v>
      </c>
      <c r="B98" s="1" t="s">
        <v>321</v>
      </c>
      <c r="C98" s="13">
        <f>_xlfn.XLOOKUP(A98,'corop info'!$A$2:$A$41,'corop info'!$C$2:$C$41)</f>
        <v>2458</v>
      </c>
    </row>
    <row r="99" spans="1:3" x14ac:dyDescent="0.25">
      <c r="A99">
        <v>15</v>
      </c>
      <c r="B99" s="1" t="s">
        <v>322</v>
      </c>
      <c r="C99" s="13">
        <f>_xlfn.XLOOKUP(A99,'corop info'!$A$2:$A$41,'corop info'!$C$2:$C$41)</f>
        <v>2458</v>
      </c>
    </row>
    <row r="100" spans="1:3" x14ac:dyDescent="0.25">
      <c r="A100">
        <v>15</v>
      </c>
      <c r="B100" s="1" t="s">
        <v>323</v>
      </c>
      <c r="C100" s="13">
        <f>_xlfn.XLOOKUP(A100,'corop info'!$A$2:$A$41,'corop info'!$C$2:$C$41)</f>
        <v>2458</v>
      </c>
    </row>
    <row r="101" spans="1:3" x14ac:dyDescent="0.25">
      <c r="A101">
        <v>15</v>
      </c>
      <c r="B101" s="1" t="s">
        <v>324</v>
      </c>
      <c r="C101" s="13">
        <f>_xlfn.XLOOKUP(A101,'corop info'!$A$2:$A$41,'corop info'!$C$2:$C$41)</f>
        <v>2458</v>
      </c>
    </row>
    <row r="102" spans="1:3" x14ac:dyDescent="0.25">
      <c r="A102">
        <v>15</v>
      </c>
      <c r="B102" s="1" t="s">
        <v>325</v>
      </c>
      <c r="C102" s="13">
        <f>_xlfn.XLOOKUP(A102,'corop info'!$A$2:$A$41,'corop info'!$C$2:$C$41)</f>
        <v>2458</v>
      </c>
    </row>
    <row r="103" spans="1:3" x14ac:dyDescent="0.25">
      <c r="A103">
        <v>15</v>
      </c>
      <c r="B103" s="1" t="s">
        <v>326</v>
      </c>
      <c r="C103" s="13">
        <f>_xlfn.XLOOKUP(A103,'corop info'!$A$2:$A$41,'corop info'!$C$2:$C$41)</f>
        <v>2458</v>
      </c>
    </row>
    <row r="104" spans="1:3" x14ac:dyDescent="0.25">
      <c r="A104">
        <v>15</v>
      </c>
      <c r="B104" s="1" t="s">
        <v>327</v>
      </c>
      <c r="C104" s="13">
        <f>_xlfn.XLOOKUP(A104,'corop info'!$A$2:$A$41,'corop info'!$C$2:$C$41)</f>
        <v>2458</v>
      </c>
    </row>
    <row r="105" spans="1:3" x14ac:dyDescent="0.25">
      <c r="A105">
        <v>15</v>
      </c>
      <c r="B105" s="1" t="s">
        <v>171</v>
      </c>
      <c r="C105" s="13">
        <f>_xlfn.XLOOKUP(A105,'corop info'!$A$2:$A$41,'corop info'!$C$2:$C$41)</f>
        <v>2458</v>
      </c>
    </row>
    <row r="106" spans="1:3" x14ac:dyDescent="0.25">
      <c r="A106">
        <v>15</v>
      </c>
      <c r="B106" s="1" t="s">
        <v>328</v>
      </c>
      <c r="C106" s="13">
        <f>_xlfn.XLOOKUP(A106,'corop info'!$A$2:$A$41,'corop info'!$C$2:$C$41)</f>
        <v>2458</v>
      </c>
    </row>
    <row r="107" spans="1:3" x14ac:dyDescent="0.25">
      <c r="A107">
        <v>15</v>
      </c>
      <c r="B107" s="1" t="s">
        <v>329</v>
      </c>
      <c r="C107" s="13">
        <f>_xlfn.XLOOKUP(A107,'corop info'!$A$2:$A$41,'corop info'!$C$2:$C$41)</f>
        <v>2458</v>
      </c>
    </row>
    <row r="108" spans="1:3" x14ac:dyDescent="0.25">
      <c r="A108">
        <v>15</v>
      </c>
      <c r="B108" s="1" t="s">
        <v>330</v>
      </c>
      <c r="C108" s="13">
        <f>_xlfn.XLOOKUP(A108,'corop info'!$A$2:$A$41,'corop info'!$C$2:$C$41)</f>
        <v>2458</v>
      </c>
    </row>
    <row r="109" spans="1:3" x14ac:dyDescent="0.25">
      <c r="A109">
        <v>15</v>
      </c>
      <c r="B109" s="1" t="s">
        <v>331</v>
      </c>
      <c r="C109" s="13">
        <f>_xlfn.XLOOKUP(A109,'corop info'!$A$2:$A$41,'corop info'!$C$2:$C$41)</f>
        <v>2458</v>
      </c>
    </row>
    <row r="110" spans="1:3" x14ac:dyDescent="0.25">
      <c r="A110">
        <v>15</v>
      </c>
      <c r="B110" s="1" t="s">
        <v>332</v>
      </c>
      <c r="C110" s="13">
        <f>_xlfn.XLOOKUP(A110,'corop info'!$A$2:$A$41,'corop info'!$C$2:$C$41)</f>
        <v>2458</v>
      </c>
    </row>
    <row r="111" spans="1:3" x14ac:dyDescent="0.25">
      <c r="A111">
        <v>15</v>
      </c>
      <c r="B111" s="1" t="s">
        <v>333</v>
      </c>
      <c r="C111" s="13">
        <f>_xlfn.XLOOKUP(A111,'corop info'!$A$2:$A$41,'corop info'!$C$2:$C$41)</f>
        <v>2458</v>
      </c>
    </row>
    <row r="112" spans="1:3" x14ac:dyDescent="0.25">
      <c r="A112">
        <v>16</v>
      </c>
      <c r="B112" s="1" t="s">
        <v>334</v>
      </c>
      <c r="C112" s="13">
        <f>_xlfn.XLOOKUP(A112,'corop info'!$A$2:$A$41,'corop info'!$C$2:$C$41)</f>
        <v>2324</v>
      </c>
    </row>
    <row r="113" spans="1:3" x14ac:dyDescent="0.25">
      <c r="A113">
        <v>16</v>
      </c>
      <c r="B113" s="1" t="s">
        <v>335</v>
      </c>
      <c r="C113" s="13">
        <f>_xlfn.XLOOKUP(A113,'corop info'!$A$2:$A$41,'corop info'!$C$2:$C$41)</f>
        <v>2324</v>
      </c>
    </row>
    <row r="114" spans="1:3" x14ac:dyDescent="0.25">
      <c r="A114">
        <v>16</v>
      </c>
      <c r="B114" s="1" t="s">
        <v>336</v>
      </c>
      <c r="C114" s="13">
        <f>_xlfn.XLOOKUP(A114,'corop info'!$A$2:$A$41,'corop info'!$C$2:$C$41)</f>
        <v>2324</v>
      </c>
    </row>
    <row r="115" spans="1:3" x14ac:dyDescent="0.25">
      <c r="A115">
        <v>16</v>
      </c>
      <c r="B115" s="1" t="s">
        <v>337</v>
      </c>
      <c r="C115" s="13">
        <f>_xlfn.XLOOKUP(A115,'corop info'!$A$2:$A$41,'corop info'!$C$2:$C$41)</f>
        <v>2324</v>
      </c>
    </row>
    <row r="116" spans="1:3" x14ac:dyDescent="0.25">
      <c r="A116">
        <v>16</v>
      </c>
      <c r="B116" s="1" t="s">
        <v>338</v>
      </c>
      <c r="C116" s="13">
        <f>_xlfn.XLOOKUP(A116,'corop info'!$A$2:$A$41,'corop info'!$C$2:$C$41)</f>
        <v>2324</v>
      </c>
    </row>
    <row r="117" spans="1:3" x14ac:dyDescent="0.25">
      <c r="A117">
        <v>16</v>
      </c>
      <c r="B117" s="1" t="s">
        <v>339</v>
      </c>
      <c r="C117" s="13">
        <f>_xlfn.XLOOKUP(A117,'corop info'!$A$2:$A$41,'corop info'!$C$2:$C$41)</f>
        <v>2324</v>
      </c>
    </row>
    <row r="118" spans="1:3" x14ac:dyDescent="0.25">
      <c r="A118">
        <v>16</v>
      </c>
      <c r="B118" s="1" t="s">
        <v>340</v>
      </c>
      <c r="C118" s="13">
        <f>_xlfn.XLOOKUP(A118,'corop info'!$A$2:$A$41,'corop info'!$C$2:$C$41)</f>
        <v>2324</v>
      </c>
    </row>
    <row r="119" spans="1:3" x14ac:dyDescent="0.25">
      <c r="A119">
        <v>16</v>
      </c>
      <c r="B119" s="1" t="s">
        <v>341</v>
      </c>
      <c r="C119" s="13">
        <f>_xlfn.XLOOKUP(A119,'corop info'!$A$2:$A$41,'corop info'!$C$2:$C$41)</f>
        <v>2324</v>
      </c>
    </row>
    <row r="120" spans="1:3" x14ac:dyDescent="0.25">
      <c r="A120">
        <v>16</v>
      </c>
      <c r="B120" s="1" t="s">
        <v>342</v>
      </c>
      <c r="C120" s="13">
        <f>_xlfn.XLOOKUP(A120,'corop info'!$A$2:$A$41,'corop info'!$C$2:$C$41)</f>
        <v>2324</v>
      </c>
    </row>
    <row r="121" spans="1:3" x14ac:dyDescent="0.25">
      <c r="A121">
        <v>17</v>
      </c>
      <c r="B121" s="1" t="s">
        <v>343</v>
      </c>
      <c r="C121" s="13">
        <f>_xlfn.XLOOKUP(A121,'corop info'!$A$2:$A$41,'corop info'!$C$2:$C$41)</f>
        <v>3351</v>
      </c>
    </row>
    <row r="122" spans="1:3" x14ac:dyDescent="0.25">
      <c r="A122">
        <v>17</v>
      </c>
      <c r="B122" s="1" t="s">
        <v>344</v>
      </c>
      <c r="C122" s="13">
        <f>_xlfn.XLOOKUP(A122,'corop info'!$A$2:$A$41,'corop info'!$C$2:$C$41)</f>
        <v>3351</v>
      </c>
    </row>
    <row r="123" spans="1:3" x14ac:dyDescent="0.25">
      <c r="A123">
        <v>17</v>
      </c>
      <c r="B123" s="1" t="s">
        <v>345</v>
      </c>
      <c r="C123" s="13">
        <f>_xlfn.XLOOKUP(A123,'corop info'!$A$2:$A$41,'corop info'!$C$2:$C$41)</f>
        <v>3351</v>
      </c>
    </row>
    <row r="124" spans="1:3" x14ac:dyDescent="0.25">
      <c r="A124">
        <v>17</v>
      </c>
      <c r="B124" s="1" t="s">
        <v>346</v>
      </c>
      <c r="C124" s="13">
        <f>_xlfn.XLOOKUP(A124,'corop info'!$A$2:$A$41,'corop info'!$C$2:$C$41)</f>
        <v>3351</v>
      </c>
    </row>
    <row r="125" spans="1:3" x14ac:dyDescent="0.25">
      <c r="A125">
        <v>17</v>
      </c>
      <c r="B125" s="1" t="s">
        <v>347</v>
      </c>
      <c r="C125" s="13">
        <f>_xlfn.XLOOKUP(A125,'corop info'!$A$2:$A$41,'corop info'!$C$2:$C$41)</f>
        <v>3351</v>
      </c>
    </row>
    <row r="126" spans="1:3" x14ac:dyDescent="0.25">
      <c r="A126">
        <v>17</v>
      </c>
      <c r="B126" s="1" t="s">
        <v>348</v>
      </c>
      <c r="C126" s="13">
        <f>_xlfn.XLOOKUP(A126,'corop info'!$A$2:$A$41,'corop info'!$C$2:$C$41)</f>
        <v>3351</v>
      </c>
    </row>
    <row r="127" spans="1:3" x14ac:dyDescent="0.25">
      <c r="A127">
        <v>17</v>
      </c>
      <c r="B127" s="1" t="s">
        <v>349</v>
      </c>
      <c r="C127" s="13">
        <f>_xlfn.XLOOKUP(A127,'corop info'!$A$2:$A$41,'corop info'!$C$2:$C$41)</f>
        <v>3351</v>
      </c>
    </row>
    <row r="128" spans="1:3" x14ac:dyDescent="0.25">
      <c r="A128">
        <v>17</v>
      </c>
      <c r="B128" s="1" t="s">
        <v>350</v>
      </c>
      <c r="C128" s="13">
        <f>_xlfn.XLOOKUP(A128,'corop info'!$A$2:$A$41,'corop info'!$C$2:$C$41)</f>
        <v>3351</v>
      </c>
    </row>
    <row r="129" spans="1:3" x14ac:dyDescent="0.25">
      <c r="A129">
        <v>17</v>
      </c>
      <c r="B129" s="1" t="s">
        <v>351</v>
      </c>
      <c r="C129" s="13">
        <f>_xlfn.XLOOKUP(A129,'corop info'!$A$2:$A$41,'corop info'!$C$2:$C$41)</f>
        <v>3351</v>
      </c>
    </row>
    <row r="130" spans="1:3" x14ac:dyDescent="0.25">
      <c r="A130">
        <v>17</v>
      </c>
      <c r="B130" s="1" t="s">
        <v>352</v>
      </c>
      <c r="C130" s="13">
        <f>_xlfn.XLOOKUP(A130,'corop info'!$A$2:$A$41,'corop info'!$C$2:$C$41)</f>
        <v>3351</v>
      </c>
    </row>
    <row r="131" spans="1:3" x14ac:dyDescent="0.25">
      <c r="A131">
        <v>17</v>
      </c>
      <c r="B131" s="1" t="s">
        <v>353</v>
      </c>
      <c r="C131" s="13">
        <f>_xlfn.XLOOKUP(A131,'corop info'!$A$2:$A$41,'corop info'!$C$2:$C$41)</f>
        <v>3351</v>
      </c>
    </row>
    <row r="132" spans="1:3" x14ac:dyDescent="0.25">
      <c r="A132">
        <v>17</v>
      </c>
      <c r="B132" s="1" t="s">
        <v>354</v>
      </c>
      <c r="C132" s="13">
        <f>_xlfn.XLOOKUP(A132,'corop info'!$A$2:$A$41,'corop info'!$C$2:$C$41)</f>
        <v>3351</v>
      </c>
    </row>
    <row r="133" spans="1:3" x14ac:dyDescent="0.25">
      <c r="A133">
        <v>17</v>
      </c>
      <c r="B133" s="1" t="s">
        <v>355</v>
      </c>
      <c r="C133" s="13">
        <f>_xlfn.XLOOKUP(A133,'corop info'!$A$2:$A$41,'corop info'!$C$2:$C$41)</f>
        <v>3351</v>
      </c>
    </row>
    <row r="134" spans="1:3" x14ac:dyDescent="0.25">
      <c r="A134">
        <v>17</v>
      </c>
      <c r="B134" s="1" t="s">
        <v>356</v>
      </c>
      <c r="C134" s="13">
        <f>_xlfn.XLOOKUP(A134,'corop info'!$A$2:$A$41,'corop info'!$C$2:$C$41)</f>
        <v>3351</v>
      </c>
    </row>
    <row r="135" spans="1:3" x14ac:dyDescent="0.25">
      <c r="A135">
        <v>17</v>
      </c>
      <c r="B135" s="1" t="s">
        <v>357</v>
      </c>
      <c r="C135" s="13">
        <f>_xlfn.XLOOKUP(A135,'corop info'!$A$2:$A$41,'corop info'!$C$2:$C$41)</f>
        <v>3351</v>
      </c>
    </row>
    <row r="136" spans="1:3" x14ac:dyDescent="0.25">
      <c r="A136">
        <v>17</v>
      </c>
      <c r="B136" s="1" t="s">
        <v>358</v>
      </c>
      <c r="C136" s="13">
        <f>_xlfn.XLOOKUP(A136,'corop info'!$A$2:$A$41,'corop info'!$C$2:$C$41)</f>
        <v>3351</v>
      </c>
    </row>
    <row r="137" spans="1:3" x14ac:dyDescent="0.25">
      <c r="A137">
        <v>17</v>
      </c>
      <c r="B137" s="1" t="s">
        <v>359</v>
      </c>
      <c r="C137" s="13">
        <f>_xlfn.XLOOKUP(A137,'corop info'!$A$2:$A$41,'corop info'!$C$2:$C$41)</f>
        <v>3351</v>
      </c>
    </row>
    <row r="138" spans="1:3" x14ac:dyDescent="0.25">
      <c r="A138">
        <v>17</v>
      </c>
      <c r="B138" s="1" t="s">
        <v>360</v>
      </c>
      <c r="C138" s="13">
        <f>_xlfn.XLOOKUP(A138,'corop info'!$A$2:$A$41,'corop info'!$C$2:$C$41)</f>
        <v>3351</v>
      </c>
    </row>
    <row r="139" spans="1:3" x14ac:dyDescent="0.25">
      <c r="A139">
        <v>17</v>
      </c>
      <c r="B139" s="1" t="s">
        <v>343</v>
      </c>
      <c r="C139" s="13">
        <f>_xlfn.XLOOKUP(A139,'corop info'!$A$2:$A$41,'corop info'!$C$2:$C$41)</f>
        <v>3351</v>
      </c>
    </row>
    <row r="140" spans="1:3" x14ac:dyDescent="0.25">
      <c r="A140">
        <v>17</v>
      </c>
      <c r="B140" s="1" t="s">
        <v>361</v>
      </c>
      <c r="C140" s="13">
        <f>_xlfn.XLOOKUP(A140,'corop info'!$A$2:$A$41,'corop info'!$C$2:$C$41)</f>
        <v>3351</v>
      </c>
    </row>
    <row r="141" spans="1:3" x14ac:dyDescent="0.25">
      <c r="A141">
        <v>17</v>
      </c>
      <c r="B141" s="1" t="s">
        <v>362</v>
      </c>
      <c r="C141" s="13">
        <f>_xlfn.XLOOKUP(A141,'corop info'!$A$2:$A$41,'corop info'!$C$2:$C$41)</f>
        <v>3351</v>
      </c>
    </row>
    <row r="142" spans="1:3" x14ac:dyDescent="0.25">
      <c r="A142">
        <v>17</v>
      </c>
      <c r="B142" s="1" t="s">
        <v>363</v>
      </c>
      <c r="C142" s="13">
        <f>_xlfn.XLOOKUP(A142,'corop info'!$A$2:$A$41,'corop info'!$C$2:$C$41)</f>
        <v>3351</v>
      </c>
    </row>
    <row r="143" spans="1:3" x14ac:dyDescent="0.25">
      <c r="A143">
        <v>17</v>
      </c>
      <c r="B143" s="1" t="s">
        <v>172</v>
      </c>
      <c r="C143" s="13">
        <f>_xlfn.XLOOKUP(A143,'corop info'!$A$2:$A$41,'corop info'!$C$2:$C$41)</f>
        <v>3351</v>
      </c>
    </row>
    <row r="144" spans="1:3" x14ac:dyDescent="0.25">
      <c r="A144">
        <v>17</v>
      </c>
      <c r="B144" s="1" t="s">
        <v>364</v>
      </c>
      <c r="C144" s="13">
        <f>_xlfn.XLOOKUP(A144,'corop info'!$A$2:$A$41,'corop info'!$C$2:$C$41)</f>
        <v>3351</v>
      </c>
    </row>
    <row r="145" spans="1:3" x14ac:dyDescent="0.25">
      <c r="A145">
        <v>17</v>
      </c>
      <c r="B145" s="1" t="s">
        <v>365</v>
      </c>
      <c r="C145" s="13">
        <f>_xlfn.XLOOKUP(A145,'corop info'!$A$2:$A$41,'corop info'!$C$2:$C$41)</f>
        <v>3351</v>
      </c>
    </row>
    <row r="146" spans="1:3" x14ac:dyDescent="0.25">
      <c r="A146">
        <v>17</v>
      </c>
      <c r="B146" s="1" t="s">
        <v>366</v>
      </c>
      <c r="C146" s="13">
        <f>_xlfn.XLOOKUP(A146,'corop info'!$A$2:$A$41,'corop info'!$C$2:$C$41)</f>
        <v>3351</v>
      </c>
    </row>
    <row r="147" spans="1:3" x14ac:dyDescent="0.25">
      <c r="A147">
        <v>17</v>
      </c>
      <c r="B147" s="1" t="s">
        <v>367</v>
      </c>
      <c r="C147" s="13">
        <f>_xlfn.XLOOKUP(A147,'corop info'!$A$2:$A$41,'corop info'!$C$2:$C$41)</f>
        <v>3351</v>
      </c>
    </row>
    <row r="148" spans="1:3" x14ac:dyDescent="0.25">
      <c r="A148">
        <v>18</v>
      </c>
      <c r="B148" s="1" t="s">
        <v>368</v>
      </c>
      <c r="C148" s="13">
        <f>_xlfn.XLOOKUP(A148,'corop info'!$A$2:$A$41,'corop info'!$C$2:$C$41)</f>
        <v>2241</v>
      </c>
    </row>
    <row r="149" spans="1:3" x14ac:dyDescent="0.25">
      <c r="A149">
        <v>18</v>
      </c>
      <c r="B149" s="1" t="s">
        <v>369</v>
      </c>
      <c r="C149" s="13">
        <f>_xlfn.XLOOKUP(A149,'corop info'!$A$2:$A$41,'corop info'!$C$2:$C$41)</f>
        <v>2241</v>
      </c>
    </row>
    <row r="150" spans="1:3" x14ac:dyDescent="0.25">
      <c r="A150">
        <v>18</v>
      </c>
      <c r="B150" s="1" t="s">
        <v>370</v>
      </c>
      <c r="C150" s="13">
        <f>_xlfn.XLOOKUP(A150,'corop info'!$A$2:$A$41,'corop info'!$C$2:$C$41)</f>
        <v>2241</v>
      </c>
    </row>
    <row r="151" spans="1:3" x14ac:dyDescent="0.25">
      <c r="A151">
        <v>18</v>
      </c>
      <c r="B151" s="1" t="s">
        <v>371</v>
      </c>
      <c r="C151" s="13">
        <f>_xlfn.XLOOKUP(A151,'corop info'!$A$2:$A$41,'corop info'!$C$2:$C$41)</f>
        <v>2241</v>
      </c>
    </row>
    <row r="152" spans="1:3" x14ac:dyDescent="0.25">
      <c r="A152">
        <v>18</v>
      </c>
      <c r="B152" s="1" t="s">
        <v>372</v>
      </c>
      <c r="C152" s="13">
        <f>_xlfn.XLOOKUP(A152,'corop info'!$A$2:$A$41,'corop info'!$C$2:$C$41)</f>
        <v>2241</v>
      </c>
    </row>
    <row r="153" spans="1:3" x14ac:dyDescent="0.25">
      <c r="A153">
        <v>18</v>
      </c>
      <c r="B153" s="1" t="s">
        <v>373</v>
      </c>
      <c r="C153" s="13">
        <f>_xlfn.XLOOKUP(A153,'corop info'!$A$2:$A$41,'corop info'!$C$2:$C$41)</f>
        <v>2241</v>
      </c>
    </row>
    <row r="154" spans="1:3" x14ac:dyDescent="0.25">
      <c r="A154">
        <v>18</v>
      </c>
      <c r="B154" s="1" t="s">
        <v>374</v>
      </c>
      <c r="C154" s="13">
        <f>_xlfn.XLOOKUP(A154,'corop info'!$A$2:$A$41,'corop info'!$C$2:$C$41)</f>
        <v>2241</v>
      </c>
    </row>
    <row r="155" spans="1:3" x14ac:dyDescent="0.25">
      <c r="A155">
        <v>18</v>
      </c>
      <c r="B155" s="1" t="s">
        <v>375</v>
      </c>
      <c r="C155" s="13">
        <f>_xlfn.XLOOKUP(A155,'corop info'!$A$2:$A$41,'corop info'!$C$2:$C$41)</f>
        <v>2241</v>
      </c>
    </row>
    <row r="156" spans="1:3" x14ac:dyDescent="0.25">
      <c r="A156">
        <v>18</v>
      </c>
      <c r="B156" s="1" t="s">
        <v>376</v>
      </c>
      <c r="C156" s="13">
        <f>_xlfn.XLOOKUP(A156,'corop info'!$A$2:$A$41,'corop info'!$C$2:$C$41)</f>
        <v>2241</v>
      </c>
    </row>
    <row r="157" spans="1:3" x14ac:dyDescent="0.25">
      <c r="A157">
        <v>18</v>
      </c>
      <c r="B157" s="1" t="s">
        <v>377</v>
      </c>
      <c r="C157" s="13">
        <f>_xlfn.XLOOKUP(A157,'corop info'!$A$2:$A$41,'corop info'!$C$2:$C$41)</f>
        <v>2241</v>
      </c>
    </row>
    <row r="158" spans="1:3" x14ac:dyDescent="0.25">
      <c r="A158">
        <v>18</v>
      </c>
      <c r="B158" s="1" t="s">
        <v>378</v>
      </c>
      <c r="C158" s="13">
        <f>_xlfn.XLOOKUP(A158,'corop info'!$A$2:$A$41,'corop info'!$C$2:$C$41)</f>
        <v>2241</v>
      </c>
    </row>
    <row r="159" spans="1:3" x14ac:dyDescent="0.25">
      <c r="A159">
        <v>19</v>
      </c>
      <c r="B159" s="1" t="s">
        <v>379</v>
      </c>
      <c r="C159" s="13">
        <f>_xlfn.XLOOKUP(A159,'corop info'!$A$2:$A$41,'corop info'!$C$2:$C$41)</f>
        <v>2891</v>
      </c>
    </row>
    <row r="160" spans="1:3" x14ac:dyDescent="0.25">
      <c r="A160">
        <v>19</v>
      </c>
      <c r="B160" s="1" t="s">
        <v>380</v>
      </c>
      <c r="C160" s="13">
        <f>_xlfn.XLOOKUP(A160,'corop info'!$A$2:$A$41,'corop info'!$C$2:$C$41)</f>
        <v>2891</v>
      </c>
    </row>
    <row r="161" spans="1:3" x14ac:dyDescent="0.25">
      <c r="A161">
        <v>19</v>
      </c>
      <c r="B161" s="1" t="s">
        <v>381</v>
      </c>
      <c r="C161" s="13">
        <f>_xlfn.XLOOKUP(A161,'corop info'!$A$2:$A$41,'corop info'!$C$2:$C$41)</f>
        <v>2891</v>
      </c>
    </row>
    <row r="162" spans="1:3" x14ac:dyDescent="0.25">
      <c r="A162">
        <v>19</v>
      </c>
      <c r="B162" s="1" t="s">
        <v>382</v>
      </c>
      <c r="C162" s="13">
        <f>_xlfn.XLOOKUP(A162,'corop info'!$A$2:$A$41,'corop info'!$C$2:$C$41)</f>
        <v>2891</v>
      </c>
    </row>
    <row r="163" spans="1:3" x14ac:dyDescent="0.25">
      <c r="A163">
        <v>20</v>
      </c>
      <c r="B163" s="1" t="s">
        <v>383</v>
      </c>
      <c r="C163" s="13">
        <f>_xlfn.XLOOKUP(A163,'corop info'!$A$2:$A$41,'corop info'!$C$2:$C$41)</f>
        <v>3138</v>
      </c>
    </row>
    <row r="164" spans="1:3" x14ac:dyDescent="0.25">
      <c r="A164">
        <v>20</v>
      </c>
      <c r="B164" s="1" t="s">
        <v>384</v>
      </c>
      <c r="C164" s="13">
        <f>_xlfn.XLOOKUP(A164,'corop info'!$A$2:$A$41,'corop info'!$C$2:$C$41)</f>
        <v>3138</v>
      </c>
    </row>
    <row r="165" spans="1:3" x14ac:dyDescent="0.25">
      <c r="A165">
        <v>20</v>
      </c>
      <c r="B165" s="1" t="s">
        <v>385</v>
      </c>
      <c r="C165" s="13">
        <f>_xlfn.XLOOKUP(A165,'corop info'!$A$2:$A$41,'corop info'!$C$2:$C$41)</f>
        <v>3138</v>
      </c>
    </row>
    <row r="166" spans="1:3" x14ac:dyDescent="0.25">
      <c r="A166">
        <v>20</v>
      </c>
      <c r="B166" s="1" t="s">
        <v>386</v>
      </c>
      <c r="C166" s="13">
        <f>_xlfn.XLOOKUP(A166,'corop info'!$A$2:$A$41,'corop info'!$C$2:$C$41)</f>
        <v>3138</v>
      </c>
    </row>
    <row r="167" spans="1:3" x14ac:dyDescent="0.25">
      <c r="A167">
        <v>20</v>
      </c>
      <c r="B167" s="1" t="s">
        <v>387</v>
      </c>
      <c r="C167" s="13">
        <f>_xlfn.XLOOKUP(A167,'corop info'!$A$2:$A$41,'corop info'!$C$2:$C$41)</f>
        <v>3138</v>
      </c>
    </row>
    <row r="168" spans="1:3" x14ac:dyDescent="0.25">
      <c r="A168">
        <v>21</v>
      </c>
      <c r="B168" s="1" t="s">
        <v>388</v>
      </c>
      <c r="C168" s="13">
        <f>_xlfn.XLOOKUP(A168,'corop info'!$A$2:$A$41,'corop info'!$C$2:$C$41)</f>
        <v>4252</v>
      </c>
    </row>
    <row r="169" spans="1:3" x14ac:dyDescent="0.25">
      <c r="A169">
        <v>21</v>
      </c>
      <c r="B169" s="1" t="s">
        <v>389</v>
      </c>
      <c r="C169" s="13">
        <f>_xlfn.XLOOKUP(A169,'corop info'!$A$2:$A$41,'corop info'!$C$2:$C$41)</f>
        <v>4252</v>
      </c>
    </row>
    <row r="170" spans="1:3" x14ac:dyDescent="0.25">
      <c r="A170">
        <v>21</v>
      </c>
      <c r="B170" s="1" t="s">
        <v>390</v>
      </c>
      <c r="C170" s="13">
        <f>_xlfn.XLOOKUP(A170,'corop info'!$A$2:$A$41,'corop info'!$C$2:$C$41)</f>
        <v>4252</v>
      </c>
    </row>
    <row r="171" spans="1:3" x14ac:dyDescent="0.25">
      <c r="A171">
        <v>21</v>
      </c>
      <c r="B171" s="1" t="s">
        <v>391</v>
      </c>
      <c r="C171" s="13">
        <f>_xlfn.XLOOKUP(A171,'corop info'!$A$2:$A$41,'corop info'!$C$2:$C$41)</f>
        <v>4252</v>
      </c>
    </row>
    <row r="172" spans="1:3" x14ac:dyDescent="0.25">
      <c r="A172">
        <v>22</v>
      </c>
      <c r="B172" s="1" t="s">
        <v>392</v>
      </c>
      <c r="C172" s="13">
        <f>_xlfn.XLOOKUP(A172,'corop info'!$A$2:$A$41,'corop info'!$C$2:$C$41)</f>
        <v>3029</v>
      </c>
    </row>
    <row r="173" spans="1:3" x14ac:dyDescent="0.25">
      <c r="A173">
        <v>22</v>
      </c>
      <c r="B173" s="1" t="s">
        <v>393</v>
      </c>
      <c r="C173" s="13">
        <f>_xlfn.XLOOKUP(A173,'corop info'!$A$2:$A$41,'corop info'!$C$2:$C$41)</f>
        <v>3029</v>
      </c>
    </row>
    <row r="174" spans="1:3" x14ac:dyDescent="0.25">
      <c r="A174">
        <v>23</v>
      </c>
      <c r="B174" s="1" t="s">
        <v>394</v>
      </c>
      <c r="C174" s="13">
        <f>_xlfn.XLOOKUP(A174,'corop info'!$A$2:$A$41,'corop info'!$C$2:$C$41)</f>
        <v>4699</v>
      </c>
    </row>
    <row r="175" spans="1:3" x14ac:dyDescent="0.25">
      <c r="A175">
        <v>23</v>
      </c>
      <c r="B175" s="1" t="s">
        <v>395</v>
      </c>
      <c r="C175" s="13">
        <f>_xlfn.XLOOKUP(A175,'corop info'!$A$2:$A$41,'corop info'!$C$2:$C$41)</f>
        <v>4699</v>
      </c>
    </row>
    <row r="176" spans="1:3" x14ac:dyDescent="0.25">
      <c r="A176">
        <v>23</v>
      </c>
      <c r="B176" s="1" t="s">
        <v>396</v>
      </c>
      <c r="C176" s="13">
        <f>_xlfn.XLOOKUP(A176,'corop info'!$A$2:$A$41,'corop info'!$C$2:$C$41)</f>
        <v>4699</v>
      </c>
    </row>
    <row r="177" spans="1:3" x14ac:dyDescent="0.25">
      <c r="A177">
        <v>23</v>
      </c>
      <c r="B177" s="1" t="s">
        <v>397</v>
      </c>
      <c r="C177" s="13">
        <f>_xlfn.XLOOKUP(A177,'corop info'!$A$2:$A$41,'corop info'!$C$2:$C$41)</f>
        <v>4699</v>
      </c>
    </row>
    <row r="178" spans="1:3" x14ac:dyDescent="0.25">
      <c r="A178">
        <v>23</v>
      </c>
      <c r="B178" s="1" t="s">
        <v>398</v>
      </c>
      <c r="C178" s="13">
        <f>_xlfn.XLOOKUP(A178,'corop info'!$A$2:$A$41,'corop info'!$C$2:$C$41)</f>
        <v>4699</v>
      </c>
    </row>
    <row r="179" spans="1:3" x14ac:dyDescent="0.25">
      <c r="A179">
        <v>23</v>
      </c>
      <c r="B179" s="1" t="s">
        <v>399</v>
      </c>
      <c r="C179" s="13">
        <f>_xlfn.XLOOKUP(A179,'corop info'!$A$2:$A$41,'corop info'!$C$2:$C$41)</f>
        <v>4699</v>
      </c>
    </row>
    <row r="180" spans="1:3" x14ac:dyDescent="0.25">
      <c r="A180">
        <v>23</v>
      </c>
      <c r="B180" s="1" t="s">
        <v>400</v>
      </c>
      <c r="C180" s="13">
        <f>_xlfn.XLOOKUP(A180,'corop info'!$A$2:$A$41,'corop info'!$C$2:$C$41)</f>
        <v>4699</v>
      </c>
    </row>
    <row r="181" spans="1:3" x14ac:dyDescent="0.25">
      <c r="A181">
        <v>23</v>
      </c>
      <c r="B181" s="1" t="s">
        <v>401</v>
      </c>
      <c r="C181" s="13">
        <f>_xlfn.XLOOKUP(A181,'corop info'!$A$2:$A$41,'corop info'!$C$2:$C$41)</f>
        <v>4699</v>
      </c>
    </row>
    <row r="182" spans="1:3" x14ac:dyDescent="0.25">
      <c r="A182">
        <v>23</v>
      </c>
      <c r="B182" s="1" t="s">
        <v>402</v>
      </c>
      <c r="C182" s="13">
        <f>_xlfn.XLOOKUP(A182,'corop info'!$A$2:$A$41,'corop info'!$C$2:$C$41)</f>
        <v>4699</v>
      </c>
    </row>
    <row r="183" spans="1:3" x14ac:dyDescent="0.25">
      <c r="A183">
        <v>23</v>
      </c>
      <c r="B183" s="1" t="s">
        <v>403</v>
      </c>
      <c r="C183" s="13">
        <f>_xlfn.XLOOKUP(A183,'corop info'!$A$2:$A$41,'corop info'!$C$2:$C$41)</f>
        <v>4699</v>
      </c>
    </row>
    <row r="184" spans="1:3" x14ac:dyDescent="0.25">
      <c r="A184">
        <v>23</v>
      </c>
      <c r="B184" s="1" t="s">
        <v>404</v>
      </c>
      <c r="C184" s="13">
        <f>_xlfn.XLOOKUP(A184,'corop info'!$A$2:$A$41,'corop info'!$C$2:$C$41)</f>
        <v>4699</v>
      </c>
    </row>
    <row r="185" spans="1:3" x14ac:dyDescent="0.25">
      <c r="A185">
        <v>23</v>
      </c>
      <c r="B185" s="1" t="s">
        <v>405</v>
      </c>
      <c r="C185" s="13">
        <f>_xlfn.XLOOKUP(A185,'corop info'!$A$2:$A$41,'corop info'!$C$2:$C$41)</f>
        <v>4699</v>
      </c>
    </row>
    <row r="186" spans="1:3" x14ac:dyDescent="0.25">
      <c r="A186">
        <v>23</v>
      </c>
      <c r="B186" s="1" t="s">
        <v>406</v>
      </c>
      <c r="C186" s="13">
        <f>_xlfn.XLOOKUP(A186,'corop info'!$A$2:$A$41,'corop info'!$C$2:$C$41)</f>
        <v>4699</v>
      </c>
    </row>
    <row r="187" spans="1:3" x14ac:dyDescent="0.25">
      <c r="A187">
        <v>24</v>
      </c>
      <c r="B187" s="1" t="s">
        <v>407</v>
      </c>
      <c r="C187" s="13">
        <f>_xlfn.XLOOKUP(A187,'corop info'!$A$2:$A$41,'corop info'!$C$2:$C$41)</f>
        <v>3917</v>
      </c>
    </row>
    <row r="188" spans="1:3" x14ac:dyDescent="0.25">
      <c r="A188">
        <v>24</v>
      </c>
      <c r="B188" s="1" t="s">
        <v>408</v>
      </c>
      <c r="C188" s="13">
        <f>_xlfn.XLOOKUP(A188,'corop info'!$A$2:$A$41,'corop info'!$C$2:$C$41)</f>
        <v>3917</v>
      </c>
    </row>
    <row r="189" spans="1:3" x14ac:dyDescent="0.25">
      <c r="A189">
        <v>24</v>
      </c>
      <c r="B189" s="1" t="s">
        <v>409</v>
      </c>
      <c r="C189" s="13">
        <f>_xlfn.XLOOKUP(A189,'corop info'!$A$2:$A$41,'corop info'!$C$2:$C$41)</f>
        <v>3917</v>
      </c>
    </row>
    <row r="190" spans="1:3" x14ac:dyDescent="0.25">
      <c r="A190">
        <v>24</v>
      </c>
      <c r="B190" s="1" t="s">
        <v>410</v>
      </c>
      <c r="C190" s="13">
        <f>_xlfn.XLOOKUP(A190,'corop info'!$A$2:$A$41,'corop info'!$C$2:$C$41)</f>
        <v>3917</v>
      </c>
    </row>
    <row r="191" spans="1:3" x14ac:dyDescent="0.25">
      <c r="A191">
        <v>24</v>
      </c>
      <c r="B191" s="1" t="s">
        <v>411</v>
      </c>
      <c r="C191" s="13">
        <f>_xlfn.XLOOKUP(A191,'corop info'!$A$2:$A$41,'corop info'!$C$2:$C$41)</f>
        <v>3917</v>
      </c>
    </row>
    <row r="192" spans="1:3" x14ac:dyDescent="0.25">
      <c r="A192">
        <v>24</v>
      </c>
      <c r="B192" s="1" t="s">
        <v>412</v>
      </c>
      <c r="C192" s="13">
        <f>_xlfn.XLOOKUP(A192,'corop info'!$A$2:$A$41,'corop info'!$C$2:$C$41)</f>
        <v>3917</v>
      </c>
    </row>
    <row r="193" spans="1:3" x14ac:dyDescent="0.25">
      <c r="A193">
        <v>24</v>
      </c>
      <c r="B193" s="1" t="s">
        <v>413</v>
      </c>
      <c r="C193" s="13">
        <f>_xlfn.XLOOKUP(A193,'corop info'!$A$2:$A$41,'corop info'!$C$2:$C$41)</f>
        <v>3917</v>
      </c>
    </row>
    <row r="194" spans="1:3" x14ac:dyDescent="0.25">
      <c r="A194">
        <v>25</v>
      </c>
      <c r="B194" s="1" t="s">
        <v>414</v>
      </c>
      <c r="C194" s="13">
        <f>_xlfn.XLOOKUP(A194,'corop info'!$A$2:$A$41,'corop info'!$C$2:$C$41)</f>
        <v>3481</v>
      </c>
    </row>
    <row r="195" spans="1:3" x14ac:dyDescent="0.25">
      <c r="A195">
        <v>25</v>
      </c>
      <c r="B195" s="1" t="s">
        <v>415</v>
      </c>
      <c r="C195" s="13">
        <f>_xlfn.XLOOKUP(A195,'corop info'!$A$2:$A$41,'corop info'!$C$2:$C$41)</f>
        <v>3481</v>
      </c>
    </row>
    <row r="196" spans="1:3" x14ac:dyDescent="0.25">
      <c r="A196">
        <v>25</v>
      </c>
      <c r="B196" s="1" t="s">
        <v>416</v>
      </c>
      <c r="C196" s="13">
        <f>_xlfn.XLOOKUP(A196,'corop info'!$A$2:$A$41,'corop info'!$C$2:$C$41)</f>
        <v>3481</v>
      </c>
    </row>
    <row r="197" spans="1:3" x14ac:dyDescent="0.25">
      <c r="A197">
        <v>25</v>
      </c>
      <c r="B197" s="1" t="s">
        <v>417</v>
      </c>
      <c r="C197" s="13">
        <f>_xlfn.XLOOKUP(A197,'corop info'!$A$2:$A$41,'corop info'!$C$2:$C$41)</f>
        <v>3481</v>
      </c>
    </row>
    <row r="198" spans="1:3" x14ac:dyDescent="0.25">
      <c r="A198">
        <v>25</v>
      </c>
      <c r="B198" s="1" t="s">
        <v>418</v>
      </c>
      <c r="C198" s="13">
        <f>_xlfn.XLOOKUP(A198,'corop info'!$A$2:$A$41,'corop info'!$C$2:$C$41)</f>
        <v>3481</v>
      </c>
    </row>
    <row r="199" spans="1:3" x14ac:dyDescent="0.25">
      <c r="A199">
        <v>25</v>
      </c>
      <c r="B199" s="1" t="s">
        <v>419</v>
      </c>
      <c r="C199" s="13">
        <f>_xlfn.XLOOKUP(A199,'corop info'!$A$2:$A$41,'corop info'!$C$2:$C$41)</f>
        <v>3481</v>
      </c>
    </row>
    <row r="200" spans="1:3" x14ac:dyDescent="0.25">
      <c r="A200">
        <v>25</v>
      </c>
      <c r="B200" s="1" t="s">
        <v>420</v>
      </c>
      <c r="C200" s="13">
        <f>_xlfn.XLOOKUP(A200,'corop info'!$A$2:$A$41,'corop info'!$C$2:$C$41)</f>
        <v>3481</v>
      </c>
    </row>
    <row r="201" spans="1:3" x14ac:dyDescent="0.25">
      <c r="A201">
        <v>25</v>
      </c>
      <c r="B201" s="1" t="s">
        <v>173</v>
      </c>
      <c r="C201" s="13">
        <f>_xlfn.XLOOKUP(A201,'corop info'!$A$2:$A$41,'corop info'!$C$2:$C$41)</f>
        <v>3481</v>
      </c>
    </row>
    <row r="202" spans="1:3" x14ac:dyDescent="0.25">
      <c r="A202">
        <v>25</v>
      </c>
      <c r="B202" s="1" t="s">
        <v>421</v>
      </c>
      <c r="C202" s="13">
        <f>_xlfn.XLOOKUP(A202,'corop info'!$A$2:$A$41,'corop info'!$C$2:$C$41)</f>
        <v>3481</v>
      </c>
    </row>
    <row r="203" spans="1:3" x14ac:dyDescent="0.25">
      <c r="A203">
        <v>25</v>
      </c>
      <c r="B203" s="1" t="s">
        <v>422</v>
      </c>
      <c r="C203" s="13">
        <f>_xlfn.XLOOKUP(A203,'corop info'!$A$2:$A$41,'corop info'!$C$2:$C$41)</f>
        <v>3481</v>
      </c>
    </row>
    <row r="204" spans="1:3" x14ac:dyDescent="0.25">
      <c r="A204">
        <v>25</v>
      </c>
      <c r="B204" s="1" t="s">
        <v>423</v>
      </c>
      <c r="C204" s="13">
        <f>_xlfn.XLOOKUP(A204,'corop info'!$A$2:$A$41,'corop info'!$C$2:$C$41)</f>
        <v>3481</v>
      </c>
    </row>
    <row r="205" spans="1:3" x14ac:dyDescent="0.25">
      <c r="A205">
        <v>26</v>
      </c>
      <c r="B205" s="1" t="s">
        <v>424</v>
      </c>
      <c r="C205" s="13">
        <f>_xlfn.XLOOKUP(A205,'corop info'!$A$2:$A$41,'corop info'!$C$2:$C$41)</f>
        <v>3185</v>
      </c>
    </row>
    <row r="206" spans="1:3" x14ac:dyDescent="0.25">
      <c r="A206">
        <v>26</v>
      </c>
      <c r="B206" s="1" t="s">
        <v>432</v>
      </c>
      <c r="C206" s="13">
        <f>_xlfn.XLOOKUP(A206,'corop info'!$A$2:$A$41,'corop info'!$C$2:$C$41)</f>
        <v>3185</v>
      </c>
    </row>
    <row r="207" spans="1:3" x14ac:dyDescent="0.25">
      <c r="A207">
        <v>26</v>
      </c>
      <c r="B207" s="1" t="s">
        <v>425</v>
      </c>
      <c r="C207" s="13">
        <f>_xlfn.XLOOKUP(A207,'corop info'!$A$2:$A$41,'corop info'!$C$2:$C$41)</f>
        <v>3185</v>
      </c>
    </row>
    <row r="208" spans="1:3" x14ac:dyDescent="0.25">
      <c r="A208">
        <v>26</v>
      </c>
      <c r="B208" s="1" t="s">
        <v>426</v>
      </c>
      <c r="C208" s="13">
        <f>_xlfn.XLOOKUP(A208,'corop info'!$A$2:$A$41,'corop info'!$C$2:$C$41)</f>
        <v>3185</v>
      </c>
    </row>
    <row r="209" spans="1:3" x14ac:dyDescent="0.25">
      <c r="A209">
        <v>26</v>
      </c>
      <c r="B209" s="1" t="s">
        <v>427</v>
      </c>
      <c r="C209" s="13">
        <f>_xlfn.XLOOKUP(A209,'corop info'!$A$2:$A$41,'corop info'!$C$2:$C$41)</f>
        <v>3185</v>
      </c>
    </row>
    <row r="210" spans="1:3" x14ac:dyDescent="0.25">
      <c r="A210">
        <v>26</v>
      </c>
      <c r="B210" s="1" t="s">
        <v>174</v>
      </c>
      <c r="C210" s="13">
        <f>_xlfn.XLOOKUP(A210,'corop info'!$A$2:$A$41,'corop info'!$C$2:$C$41)</f>
        <v>3185</v>
      </c>
    </row>
    <row r="211" spans="1:3" x14ac:dyDescent="0.25">
      <c r="A211">
        <v>26</v>
      </c>
      <c r="B211" s="1" t="s">
        <v>428</v>
      </c>
      <c r="C211" s="13">
        <f>_xlfn.XLOOKUP(A211,'corop info'!$A$2:$A$41,'corop info'!$C$2:$C$41)</f>
        <v>3185</v>
      </c>
    </row>
    <row r="212" spans="1:3" x14ac:dyDescent="0.25">
      <c r="A212">
        <v>27</v>
      </c>
      <c r="B212" s="1" t="s">
        <v>429</v>
      </c>
      <c r="C212" s="13">
        <f>_xlfn.XLOOKUP(A212,'corop info'!$A$2:$A$41,'corop info'!$C$2:$C$41)</f>
        <v>3138</v>
      </c>
    </row>
    <row r="213" spans="1:3" x14ac:dyDescent="0.25">
      <c r="A213">
        <v>27</v>
      </c>
      <c r="B213" s="1" t="s">
        <v>430</v>
      </c>
      <c r="C213" s="13">
        <f>_xlfn.XLOOKUP(A213,'corop info'!$A$2:$A$41,'corop info'!$C$2:$C$41)</f>
        <v>3138</v>
      </c>
    </row>
    <row r="214" spans="1:3" x14ac:dyDescent="0.25">
      <c r="A214">
        <v>27</v>
      </c>
      <c r="B214" s="1" t="s">
        <v>431</v>
      </c>
      <c r="C214" s="13">
        <f>_xlfn.XLOOKUP(A214,'corop info'!$A$2:$A$41,'corop info'!$C$2:$C$41)</f>
        <v>3138</v>
      </c>
    </row>
    <row r="215" spans="1:3" x14ac:dyDescent="0.25">
      <c r="A215">
        <v>28</v>
      </c>
      <c r="B215" s="1" t="s">
        <v>433</v>
      </c>
      <c r="C215" s="13">
        <f>_xlfn.XLOOKUP(A215,'corop info'!$A$2:$A$41,'corop info'!$C$2:$C$41)</f>
        <v>2722</v>
      </c>
    </row>
    <row r="216" spans="1:3" x14ac:dyDescent="0.25">
      <c r="A216">
        <v>28</v>
      </c>
      <c r="B216" s="1" t="s">
        <v>434</v>
      </c>
      <c r="C216" s="13">
        <f>_xlfn.XLOOKUP(A216,'corop info'!$A$2:$A$41,'corop info'!$C$2:$C$41)</f>
        <v>2722</v>
      </c>
    </row>
    <row r="217" spans="1:3" x14ac:dyDescent="0.25">
      <c r="A217">
        <v>28</v>
      </c>
      <c r="B217" s="1" t="s">
        <v>435</v>
      </c>
      <c r="C217" s="13">
        <f>_xlfn.XLOOKUP(A217,'corop info'!$A$2:$A$41,'corop info'!$C$2:$C$41)</f>
        <v>2722</v>
      </c>
    </row>
    <row r="218" spans="1:3" x14ac:dyDescent="0.25">
      <c r="A218">
        <v>28</v>
      </c>
      <c r="B218" s="1" t="s">
        <v>436</v>
      </c>
      <c r="C218" s="13">
        <f>_xlfn.XLOOKUP(A218,'corop info'!$A$2:$A$41,'corop info'!$C$2:$C$41)</f>
        <v>2722</v>
      </c>
    </row>
    <row r="219" spans="1:3" x14ac:dyDescent="0.25">
      <c r="A219">
        <v>28</v>
      </c>
      <c r="B219" s="1" t="s">
        <v>437</v>
      </c>
      <c r="C219" s="13">
        <f>_xlfn.XLOOKUP(A219,'corop info'!$A$2:$A$41,'corop info'!$C$2:$C$41)</f>
        <v>2722</v>
      </c>
    </row>
    <row r="220" spans="1:3" x14ac:dyDescent="0.25">
      <c r="A220">
        <v>28</v>
      </c>
      <c r="B220" s="1" t="s">
        <v>438</v>
      </c>
      <c r="C220" s="13">
        <f>_xlfn.XLOOKUP(A220,'corop info'!$A$2:$A$41,'corop info'!$C$2:$C$41)</f>
        <v>2722</v>
      </c>
    </row>
    <row r="221" spans="1:3" x14ac:dyDescent="0.25">
      <c r="A221">
        <v>28</v>
      </c>
      <c r="B221" s="1" t="s">
        <v>439</v>
      </c>
      <c r="C221" s="13">
        <f>_xlfn.XLOOKUP(A221,'corop info'!$A$2:$A$41,'corop info'!$C$2:$C$41)</f>
        <v>2722</v>
      </c>
    </row>
    <row r="222" spans="1:3" x14ac:dyDescent="0.25">
      <c r="A222">
        <v>29</v>
      </c>
      <c r="B222" s="1" t="s">
        <v>440</v>
      </c>
      <c r="C222" s="13">
        <f>_xlfn.XLOOKUP(A222,'corop info'!$A$2:$A$41,'corop info'!$C$2:$C$41)</f>
        <v>2771</v>
      </c>
    </row>
    <row r="223" spans="1:3" x14ac:dyDescent="0.25">
      <c r="A223">
        <v>29</v>
      </c>
      <c r="B223" s="1" t="s">
        <v>441</v>
      </c>
      <c r="C223" s="13">
        <f>_xlfn.XLOOKUP(A223,'corop info'!$A$2:$A$41,'corop info'!$C$2:$C$41)</f>
        <v>2771</v>
      </c>
    </row>
    <row r="224" spans="1:3" x14ac:dyDescent="0.25">
      <c r="A224">
        <v>29</v>
      </c>
      <c r="B224" s="1" t="s">
        <v>442</v>
      </c>
      <c r="C224" s="13">
        <f>_xlfn.XLOOKUP(A224,'corop info'!$A$2:$A$41,'corop info'!$C$2:$C$41)</f>
        <v>2771</v>
      </c>
    </row>
    <row r="225" spans="1:3" x14ac:dyDescent="0.25">
      <c r="A225">
        <v>29</v>
      </c>
      <c r="B225" s="1" t="s">
        <v>443</v>
      </c>
      <c r="C225" s="13">
        <f>_xlfn.XLOOKUP(A225,'corop info'!$A$2:$A$41,'corop info'!$C$2:$C$41)</f>
        <v>2771</v>
      </c>
    </row>
    <row r="226" spans="1:3" x14ac:dyDescent="0.25">
      <c r="A226">
        <v>29</v>
      </c>
      <c r="B226" s="1" t="s">
        <v>444</v>
      </c>
      <c r="C226" s="13">
        <f>_xlfn.XLOOKUP(A226,'corop info'!$A$2:$A$41,'corop info'!$C$2:$C$41)</f>
        <v>2771</v>
      </c>
    </row>
    <row r="227" spans="1:3" x14ac:dyDescent="0.25">
      <c r="A227">
        <v>29</v>
      </c>
      <c r="B227" s="1" t="s">
        <v>175</v>
      </c>
      <c r="C227" s="13">
        <f>_xlfn.XLOOKUP(A227,'corop info'!$A$2:$A$41,'corop info'!$C$2:$C$41)</f>
        <v>2771</v>
      </c>
    </row>
    <row r="228" spans="1:3" x14ac:dyDescent="0.25">
      <c r="A228">
        <v>29</v>
      </c>
      <c r="B228" s="1" t="s">
        <v>445</v>
      </c>
      <c r="C228" s="13">
        <f>_xlfn.XLOOKUP(A228,'corop info'!$A$2:$A$41,'corop info'!$C$2:$C$41)</f>
        <v>2771</v>
      </c>
    </row>
    <row r="229" spans="1:3" x14ac:dyDescent="0.25">
      <c r="A229">
        <v>29</v>
      </c>
      <c r="B229" s="1" t="s">
        <v>446</v>
      </c>
      <c r="C229" s="13">
        <f>_xlfn.XLOOKUP(A229,'corop info'!$A$2:$A$41,'corop info'!$C$2:$C$41)</f>
        <v>2771</v>
      </c>
    </row>
    <row r="230" spans="1:3" x14ac:dyDescent="0.25">
      <c r="A230">
        <v>29</v>
      </c>
      <c r="B230" s="1" t="s">
        <v>447</v>
      </c>
      <c r="C230" s="13">
        <f>_xlfn.XLOOKUP(A230,'corop info'!$A$2:$A$41,'corop info'!$C$2:$C$41)</f>
        <v>2771</v>
      </c>
    </row>
    <row r="231" spans="1:3" x14ac:dyDescent="0.25">
      <c r="A231">
        <v>29</v>
      </c>
      <c r="B231" s="1" t="s">
        <v>448</v>
      </c>
      <c r="C231" s="13">
        <f>_xlfn.XLOOKUP(A231,'corop info'!$A$2:$A$41,'corop info'!$C$2:$C$41)</f>
        <v>2771</v>
      </c>
    </row>
    <row r="232" spans="1:3" x14ac:dyDescent="0.25">
      <c r="A232">
        <v>29</v>
      </c>
      <c r="B232" s="1" t="s">
        <v>449</v>
      </c>
      <c r="C232" s="13">
        <f>_xlfn.XLOOKUP(A232,'corop info'!$A$2:$A$41,'corop info'!$C$2:$C$41)</f>
        <v>2771</v>
      </c>
    </row>
    <row r="233" spans="1:3" x14ac:dyDescent="0.25">
      <c r="A233">
        <v>29</v>
      </c>
      <c r="B233" s="1" t="s">
        <v>450</v>
      </c>
      <c r="C233" s="13">
        <f>_xlfn.XLOOKUP(A233,'corop info'!$A$2:$A$41,'corop info'!$C$2:$C$41)</f>
        <v>2771</v>
      </c>
    </row>
    <row r="234" spans="1:3" x14ac:dyDescent="0.25">
      <c r="A234">
        <v>29</v>
      </c>
      <c r="B234" s="1" t="s">
        <v>451</v>
      </c>
      <c r="C234" s="13">
        <f>_xlfn.XLOOKUP(A234,'corop info'!$A$2:$A$41,'corop info'!$C$2:$C$41)</f>
        <v>2771</v>
      </c>
    </row>
    <row r="235" spans="1:3" x14ac:dyDescent="0.25">
      <c r="A235">
        <v>29</v>
      </c>
      <c r="B235" s="1" t="s">
        <v>452</v>
      </c>
      <c r="C235" s="13">
        <f>_xlfn.XLOOKUP(A235,'corop info'!$A$2:$A$41,'corop info'!$C$2:$C$41)</f>
        <v>2771</v>
      </c>
    </row>
    <row r="236" spans="1:3" x14ac:dyDescent="0.25">
      <c r="A236">
        <v>29</v>
      </c>
      <c r="B236" s="1" t="s">
        <v>453</v>
      </c>
      <c r="C236" s="13">
        <f>_xlfn.XLOOKUP(A236,'corop info'!$A$2:$A$41,'corop info'!$C$2:$C$41)</f>
        <v>2771</v>
      </c>
    </row>
    <row r="237" spans="1:3" x14ac:dyDescent="0.25">
      <c r="A237">
        <v>29</v>
      </c>
      <c r="B237" s="1" t="s">
        <v>454</v>
      </c>
      <c r="C237" s="13">
        <f>_xlfn.XLOOKUP(A237,'corop info'!$A$2:$A$41,'corop info'!$C$2:$C$41)</f>
        <v>2771</v>
      </c>
    </row>
    <row r="238" spans="1:3" x14ac:dyDescent="0.25">
      <c r="A238">
        <v>29</v>
      </c>
      <c r="B238" s="1" t="s">
        <v>455</v>
      </c>
      <c r="C238" s="13">
        <f>_xlfn.XLOOKUP(A238,'corop info'!$A$2:$A$41,'corop info'!$C$2:$C$41)</f>
        <v>2771</v>
      </c>
    </row>
    <row r="239" spans="1:3" x14ac:dyDescent="0.25">
      <c r="A239">
        <v>30</v>
      </c>
      <c r="B239" s="1" t="s">
        <v>456</v>
      </c>
      <c r="C239" s="13">
        <f>_xlfn.XLOOKUP(A239,'corop info'!$A$2:$A$41,'corop info'!$C$2:$C$41)</f>
        <v>2457</v>
      </c>
    </row>
    <row r="240" spans="1:3" x14ac:dyDescent="0.25">
      <c r="A240">
        <v>30</v>
      </c>
      <c r="B240" s="1" t="s">
        <v>457</v>
      </c>
      <c r="C240" s="13">
        <f>_xlfn.XLOOKUP(A240,'corop info'!$A$2:$A$41,'corop info'!$C$2:$C$41)</f>
        <v>2457</v>
      </c>
    </row>
    <row r="241" spans="1:3" x14ac:dyDescent="0.25">
      <c r="A241">
        <v>30</v>
      </c>
      <c r="B241" s="1" t="s">
        <v>458</v>
      </c>
      <c r="C241" s="13">
        <f>_xlfn.XLOOKUP(A241,'corop info'!$A$2:$A$41,'corop info'!$C$2:$C$41)</f>
        <v>2457</v>
      </c>
    </row>
    <row r="242" spans="1:3" x14ac:dyDescent="0.25">
      <c r="A242">
        <v>30</v>
      </c>
      <c r="B242" s="1" t="s">
        <v>459</v>
      </c>
      <c r="C242" s="13">
        <f>_xlfn.XLOOKUP(A242,'corop info'!$A$2:$A$41,'corop info'!$C$2:$C$41)</f>
        <v>2457</v>
      </c>
    </row>
    <row r="243" spans="1:3" x14ac:dyDescent="0.25">
      <c r="A243">
        <v>30</v>
      </c>
      <c r="B243" s="1" t="s">
        <v>460</v>
      </c>
      <c r="C243" s="13">
        <f>_xlfn.XLOOKUP(A243,'corop info'!$A$2:$A$41,'corop info'!$C$2:$C$41)</f>
        <v>2457</v>
      </c>
    </row>
    <row r="244" spans="1:3" x14ac:dyDescent="0.25">
      <c r="A244">
        <v>30</v>
      </c>
      <c r="B244" s="1" t="s">
        <v>461</v>
      </c>
      <c r="C244" s="13">
        <f>_xlfn.XLOOKUP(A244,'corop info'!$A$2:$A$41,'corop info'!$C$2:$C$41)</f>
        <v>2457</v>
      </c>
    </row>
    <row r="245" spans="1:3" x14ac:dyDescent="0.25">
      <c r="A245">
        <v>30</v>
      </c>
      <c r="B245" s="1" t="s">
        <v>462</v>
      </c>
      <c r="C245" s="13">
        <f>_xlfn.XLOOKUP(A245,'corop info'!$A$2:$A$41,'corop info'!$C$2:$C$41)</f>
        <v>2457</v>
      </c>
    </row>
    <row r="246" spans="1:3" x14ac:dyDescent="0.25">
      <c r="A246">
        <v>30</v>
      </c>
      <c r="B246" s="1" t="s">
        <v>463</v>
      </c>
      <c r="C246" s="13">
        <f>_xlfn.XLOOKUP(A246,'corop info'!$A$2:$A$41,'corop info'!$C$2:$C$41)</f>
        <v>2457</v>
      </c>
    </row>
    <row r="247" spans="1:3" x14ac:dyDescent="0.25">
      <c r="A247">
        <v>30</v>
      </c>
      <c r="B247" s="1" t="s">
        <v>464</v>
      </c>
      <c r="C247" s="13">
        <f>_xlfn.XLOOKUP(A247,'corop info'!$A$2:$A$41,'corop info'!$C$2:$C$41)</f>
        <v>2457</v>
      </c>
    </row>
    <row r="248" spans="1:3" x14ac:dyDescent="0.25">
      <c r="A248">
        <v>31</v>
      </c>
      <c r="B248" s="1" t="s">
        <v>465</v>
      </c>
      <c r="C248" s="13">
        <f>_xlfn.XLOOKUP(A248,'corop info'!$A$2:$A$41,'corop info'!$C$2:$C$41)</f>
        <v>1748</v>
      </c>
    </row>
    <row r="249" spans="1:3" x14ac:dyDescent="0.25">
      <c r="A249">
        <v>31</v>
      </c>
      <c r="B249" s="1" t="s">
        <v>466</v>
      </c>
      <c r="C249" s="13">
        <f>_xlfn.XLOOKUP(A249,'corop info'!$A$2:$A$41,'corop info'!$C$2:$C$41)</f>
        <v>1748</v>
      </c>
    </row>
    <row r="250" spans="1:3" x14ac:dyDescent="0.25">
      <c r="A250" s="2">
        <v>31</v>
      </c>
      <c r="B250" s="1" t="s">
        <v>467</v>
      </c>
      <c r="C250" s="13">
        <f>_xlfn.XLOOKUP(A250,'corop info'!$A$2:$A$41,'corop info'!$C$2:$C$41)</f>
        <v>1748</v>
      </c>
    </row>
    <row r="251" spans="1:3" x14ac:dyDescent="0.25">
      <c r="A251">
        <v>32</v>
      </c>
      <c r="B251" s="1" t="s">
        <v>468</v>
      </c>
      <c r="C251" s="13">
        <f>_xlfn.XLOOKUP(A251,'corop info'!$A$2:$A$41,'corop info'!$C$2:$C$41)</f>
        <v>2083</v>
      </c>
    </row>
    <row r="252" spans="1:3" x14ac:dyDescent="0.25">
      <c r="A252">
        <v>32</v>
      </c>
      <c r="B252" s="1" t="s">
        <v>469</v>
      </c>
      <c r="C252" s="13">
        <f>_xlfn.XLOOKUP(A252,'corop info'!$A$2:$A$41,'corop info'!$C$2:$C$41)</f>
        <v>2083</v>
      </c>
    </row>
    <row r="253" spans="1:3" x14ac:dyDescent="0.25">
      <c r="A253">
        <v>32</v>
      </c>
      <c r="B253" s="1" t="s">
        <v>470</v>
      </c>
      <c r="C253" s="13">
        <f>_xlfn.XLOOKUP(A253,'corop info'!$A$2:$A$41,'corop info'!$C$2:$C$41)</f>
        <v>2083</v>
      </c>
    </row>
    <row r="254" spans="1:3" x14ac:dyDescent="0.25">
      <c r="A254">
        <v>32</v>
      </c>
      <c r="B254" s="1" t="s">
        <v>471</v>
      </c>
      <c r="C254" s="13">
        <f>_xlfn.XLOOKUP(A254,'corop info'!$A$2:$A$41,'corop info'!$C$2:$C$41)</f>
        <v>2083</v>
      </c>
    </row>
    <row r="255" spans="1:3" x14ac:dyDescent="0.25">
      <c r="A255">
        <v>32</v>
      </c>
      <c r="B255" s="1" t="s">
        <v>957</v>
      </c>
      <c r="C255" s="13">
        <f>_xlfn.XLOOKUP(A255,'corop info'!$A$2:$A$41,'corop info'!$C$2:$C$41)</f>
        <v>2083</v>
      </c>
    </row>
    <row r="256" spans="1:3" x14ac:dyDescent="0.25">
      <c r="A256">
        <v>32</v>
      </c>
      <c r="B256" s="1" t="s">
        <v>473</v>
      </c>
      <c r="C256" s="13">
        <f>_xlfn.XLOOKUP(A256,'corop info'!$A$2:$A$41,'corop info'!$C$2:$C$41)</f>
        <v>2083</v>
      </c>
    </row>
    <row r="257" spans="1:3" x14ac:dyDescent="0.25">
      <c r="A257">
        <v>32</v>
      </c>
      <c r="B257" s="1" t="s">
        <v>474</v>
      </c>
      <c r="C257" s="13">
        <f>_xlfn.XLOOKUP(A257,'corop info'!$A$2:$A$41,'corop info'!$C$2:$C$41)</f>
        <v>2083</v>
      </c>
    </row>
    <row r="258" spans="1:3" x14ac:dyDescent="0.25">
      <c r="A258">
        <v>32</v>
      </c>
      <c r="B258" s="1" t="s">
        <v>475</v>
      </c>
      <c r="C258" s="13">
        <f>_xlfn.XLOOKUP(A258,'corop info'!$A$2:$A$41,'corop info'!$C$2:$C$41)</f>
        <v>2083</v>
      </c>
    </row>
    <row r="259" spans="1:3" x14ac:dyDescent="0.25">
      <c r="A259">
        <v>32</v>
      </c>
      <c r="B259" s="1" t="s">
        <v>476</v>
      </c>
      <c r="C259" s="13">
        <f>_xlfn.XLOOKUP(A259,'corop info'!$A$2:$A$41,'corop info'!$C$2:$C$41)</f>
        <v>2083</v>
      </c>
    </row>
    <row r="260" spans="1:3" x14ac:dyDescent="0.25">
      <c r="A260">
        <v>32</v>
      </c>
      <c r="B260" s="1" t="s">
        <v>477</v>
      </c>
      <c r="C260" s="13">
        <f>_xlfn.XLOOKUP(A260,'corop info'!$A$2:$A$41,'corop info'!$C$2:$C$41)</f>
        <v>2083</v>
      </c>
    </row>
    <row r="261" spans="1:3" x14ac:dyDescent="0.25">
      <c r="A261">
        <v>32</v>
      </c>
      <c r="B261" s="1" t="s">
        <v>478</v>
      </c>
      <c r="C261" s="13">
        <f>_xlfn.XLOOKUP(A261,'corop info'!$A$2:$A$41,'corop info'!$C$2:$C$41)</f>
        <v>2083</v>
      </c>
    </row>
    <row r="262" spans="1:3" x14ac:dyDescent="0.25">
      <c r="A262">
        <v>32</v>
      </c>
      <c r="B262" s="1" t="s">
        <v>479</v>
      </c>
      <c r="C262" s="13">
        <f>_xlfn.XLOOKUP(A262,'corop info'!$A$2:$A$41,'corop info'!$C$2:$C$41)</f>
        <v>2083</v>
      </c>
    </row>
    <row r="263" spans="1:3" x14ac:dyDescent="0.25">
      <c r="A263">
        <v>33</v>
      </c>
      <c r="B263" s="1" t="s">
        <v>480</v>
      </c>
      <c r="C263" s="13">
        <f>_xlfn.XLOOKUP(A263,'corop info'!$A$2:$A$41,'corop info'!$C$2:$C$41)</f>
        <v>2390</v>
      </c>
    </row>
    <row r="264" spans="1:3" x14ac:dyDescent="0.25">
      <c r="A264">
        <v>33</v>
      </c>
      <c r="B264" s="1" t="s">
        <v>481</v>
      </c>
      <c r="C264" s="13">
        <f>_xlfn.XLOOKUP(A264,'corop info'!$A$2:$A$41,'corop info'!$C$2:$C$41)</f>
        <v>2390</v>
      </c>
    </row>
    <row r="265" spans="1:3" x14ac:dyDescent="0.25">
      <c r="A265">
        <v>33</v>
      </c>
      <c r="B265" s="1" t="s">
        <v>482</v>
      </c>
      <c r="C265" s="13">
        <f>_xlfn.XLOOKUP(A265,'corop info'!$A$2:$A$41,'corop info'!$C$2:$C$41)</f>
        <v>2390</v>
      </c>
    </row>
    <row r="266" spans="1:3" x14ac:dyDescent="0.25">
      <c r="A266">
        <v>33</v>
      </c>
      <c r="B266" s="1" t="s">
        <v>483</v>
      </c>
      <c r="C266" s="13">
        <f>_xlfn.XLOOKUP(A266,'corop info'!$A$2:$A$41,'corop info'!$C$2:$C$41)</f>
        <v>2390</v>
      </c>
    </row>
    <row r="267" spans="1:3" x14ac:dyDescent="0.25">
      <c r="A267">
        <v>33</v>
      </c>
      <c r="B267" s="1" t="s">
        <v>484</v>
      </c>
      <c r="C267" s="13">
        <f>_xlfn.XLOOKUP(A267,'corop info'!$A$2:$A$41,'corop info'!$C$2:$C$41)</f>
        <v>2390</v>
      </c>
    </row>
    <row r="268" spans="1:3" x14ac:dyDescent="0.25">
      <c r="A268">
        <v>33</v>
      </c>
      <c r="B268" s="1" t="s">
        <v>485</v>
      </c>
      <c r="C268" s="13">
        <f>_xlfn.XLOOKUP(A268,'corop info'!$A$2:$A$41,'corop info'!$C$2:$C$41)</f>
        <v>2390</v>
      </c>
    </row>
    <row r="269" spans="1:3" x14ac:dyDescent="0.25">
      <c r="A269">
        <v>33</v>
      </c>
      <c r="B269" s="1" t="s">
        <v>486</v>
      </c>
      <c r="C269" s="13">
        <f>_xlfn.XLOOKUP(A269,'corop info'!$A$2:$A$41,'corop info'!$C$2:$C$41)</f>
        <v>2390</v>
      </c>
    </row>
    <row r="270" spans="1:3" x14ac:dyDescent="0.25">
      <c r="A270">
        <v>33</v>
      </c>
      <c r="B270" s="1" t="s">
        <v>176</v>
      </c>
      <c r="C270" s="13">
        <f>_xlfn.XLOOKUP(A270,'corop info'!$A$2:$A$41,'corop info'!$C$2:$C$41)</f>
        <v>2390</v>
      </c>
    </row>
    <row r="271" spans="1:3" x14ac:dyDescent="0.25">
      <c r="A271">
        <v>33</v>
      </c>
      <c r="B271" s="1" t="s">
        <v>487</v>
      </c>
      <c r="C271" s="13">
        <f>_xlfn.XLOOKUP(A271,'corop info'!$A$2:$A$41,'corop info'!$C$2:$C$41)</f>
        <v>2390</v>
      </c>
    </row>
    <row r="272" spans="1:3" x14ac:dyDescent="0.25">
      <c r="A272">
        <v>33</v>
      </c>
      <c r="B272" s="1" t="s">
        <v>488</v>
      </c>
      <c r="C272" s="13">
        <f>_xlfn.XLOOKUP(A272,'corop info'!$A$2:$A$41,'corop info'!$C$2:$C$41)</f>
        <v>2390</v>
      </c>
    </row>
    <row r="273" spans="1:3" x14ac:dyDescent="0.25">
      <c r="A273">
        <v>33</v>
      </c>
      <c r="B273" s="1" t="s">
        <v>489</v>
      </c>
      <c r="C273" s="13">
        <f>_xlfn.XLOOKUP(A273,'corop info'!$A$2:$A$41,'corop info'!$C$2:$C$41)</f>
        <v>2390</v>
      </c>
    </row>
    <row r="274" spans="1:3" x14ac:dyDescent="0.25">
      <c r="A274">
        <v>33</v>
      </c>
      <c r="B274" s="1" t="s">
        <v>490</v>
      </c>
      <c r="C274" s="13">
        <f>_xlfn.XLOOKUP(A274,'corop info'!$A$2:$A$41,'corop info'!$C$2:$C$41)</f>
        <v>2390</v>
      </c>
    </row>
    <row r="275" spans="1:3" x14ac:dyDescent="0.25">
      <c r="A275">
        <v>33</v>
      </c>
      <c r="B275" s="1" t="s">
        <v>491</v>
      </c>
      <c r="C275" s="13">
        <f>_xlfn.XLOOKUP(A275,'corop info'!$A$2:$A$41,'corop info'!$C$2:$C$41)</f>
        <v>2390</v>
      </c>
    </row>
    <row r="276" spans="1:3" x14ac:dyDescent="0.25">
      <c r="A276">
        <v>33</v>
      </c>
      <c r="B276" s="1" t="s">
        <v>492</v>
      </c>
      <c r="C276" s="13">
        <f>_xlfn.XLOOKUP(A276,'corop info'!$A$2:$A$41,'corop info'!$C$2:$C$41)</f>
        <v>2390</v>
      </c>
    </row>
    <row r="277" spans="1:3" x14ac:dyDescent="0.25">
      <c r="A277">
        <v>34</v>
      </c>
      <c r="B277" s="1" t="s">
        <v>493</v>
      </c>
      <c r="C277" s="13">
        <f>_xlfn.XLOOKUP(A277,'corop info'!$A$2:$A$41,'corop info'!$C$2:$C$41)</f>
        <v>2370</v>
      </c>
    </row>
    <row r="278" spans="1:3" x14ac:dyDescent="0.25">
      <c r="A278">
        <v>34</v>
      </c>
      <c r="B278" s="1" t="s">
        <v>494</v>
      </c>
      <c r="C278" s="13">
        <f>_xlfn.XLOOKUP(A278,'corop info'!$A$2:$A$41,'corop info'!$C$2:$C$41)</f>
        <v>2370</v>
      </c>
    </row>
    <row r="279" spans="1:3" x14ac:dyDescent="0.25">
      <c r="A279">
        <v>34</v>
      </c>
      <c r="B279" s="1" t="s">
        <v>495</v>
      </c>
      <c r="C279" s="13">
        <f>_xlfn.XLOOKUP(A279,'corop info'!$A$2:$A$41,'corop info'!$C$2:$C$41)</f>
        <v>2370</v>
      </c>
    </row>
    <row r="280" spans="1:3" x14ac:dyDescent="0.25">
      <c r="A280">
        <v>34</v>
      </c>
      <c r="B280" s="1" t="s">
        <v>496</v>
      </c>
      <c r="C280" s="13">
        <f>_xlfn.XLOOKUP(A280,'corop info'!$A$2:$A$41,'corop info'!$C$2:$C$41)</f>
        <v>2370</v>
      </c>
    </row>
    <row r="281" spans="1:3" x14ac:dyDescent="0.25">
      <c r="A281">
        <v>34</v>
      </c>
      <c r="B281" s="1" t="s">
        <v>497</v>
      </c>
      <c r="C281" s="13">
        <f>_xlfn.XLOOKUP(A281,'corop info'!$A$2:$A$41,'corop info'!$C$2:$C$41)</f>
        <v>2370</v>
      </c>
    </row>
    <row r="282" spans="1:3" x14ac:dyDescent="0.25">
      <c r="A282">
        <v>34</v>
      </c>
      <c r="B282" s="1" t="s">
        <v>498</v>
      </c>
      <c r="C282" s="13">
        <f>_xlfn.XLOOKUP(A282,'corop info'!$A$2:$A$41,'corop info'!$C$2:$C$41)</f>
        <v>2370</v>
      </c>
    </row>
    <row r="283" spans="1:3" x14ac:dyDescent="0.25">
      <c r="A283">
        <v>34</v>
      </c>
      <c r="B283" s="1" t="s">
        <v>499</v>
      </c>
      <c r="C283" s="13">
        <f>_xlfn.XLOOKUP(A283,'corop info'!$A$2:$A$41,'corop info'!$C$2:$C$41)</f>
        <v>2370</v>
      </c>
    </row>
    <row r="284" spans="1:3" x14ac:dyDescent="0.25">
      <c r="A284">
        <v>34</v>
      </c>
      <c r="B284" s="1" t="s">
        <v>500</v>
      </c>
      <c r="C284" s="13">
        <f>_xlfn.XLOOKUP(A284,'corop info'!$A$2:$A$41,'corop info'!$C$2:$C$41)</f>
        <v>2370</v>
      </c>
    </row>
    <row r="285" spans="1:3" x14ac:dyDescent="0.25">
      <c r="A285">
        <v>34</v>
      </c>
      <c r="B285" s="1" t="s">
        <v>501</v>
      </c>
      <c r="C285" s="13">
        <f>_xlfn.XLOOKUP(A285,'corop info'!$A$2:$A$41,'corop info'!$C$2:$C$41)</f>
        <v>2370</v>
      </c>
    </row>
    <row r="286" spans="1:3" x14ac:dyDescent="0.25">
      <c r="A286">
        <v>34</v>
      </c>
      <c r="B286" s="1" t="s">
        <v>502</v>
      </c>
      <c r="C286" s="13">
        <f>_xlfn.XLOOKUP(A286,'corop info'!$A$2:$A$41,'corop info'!$C$2:$C$41)</f>
        <v>2370</v>
      </c>
    </row>
    <row r="287" spans="1:3" x14ac:dyDescent="0.25">
      <c r="A287">
        <v>34</v>
      </c>
      <c r="B287" s="1" t="s">
        <v>503</v>
      </c>
      <c r="C287" s="13">
        <f>_xlfn.XLOOKUP(A287,'corop info'!$A$2:$A$41,'corop info'!$C$2:$C$41)</f>
        <v>2370</v>
      </c>
    </row>
    <row r="288" spans="1:3" x14ac:dyDescent="0.25">
      <c r="A288">
        <v>34</v>
      </c>
      <c r="B288" s="1" t="s">
        <v>504</v>
      </c>
      <c r="C288" s="13">
        <f>_xlfn.XLOOKUP(A288,'corop info'!$A$2:$A$41,'corop info'!$C$2:$C$41)</f>
        <v>2370</v>
      </c>
    </row>
    <row r="289" spans="1:3" x14ac:dyDescent="0.25">
      <c r="A289">
        <v>35</v>
      </c>
      <c r="B289" s="1" t="s">
        <v>505</v>
      </c>
      <c r="C289" s="13">
        <f>_xlfn.XLOOKUP(A289,'corop info'!$A$2:$A$41,'corop info'!$C$2:$C$41)</f>
        <v>2426</v>
      </c>
    </row>
    <row r="290" spans="1:3" x14ac:dyDescent="0.25">
      <c r="A290">
        <v>35</v>
      </c>
      <c r="B290" s="1" t="s">
        <v>506</v>
      </c>
      <c r="C290" s="13">
        <f>_xlfn.XLOOKUP(A290,'corop info'!$A$2:$A$41,'corop info'!$C$2:$C$41)</f>
        <v>2426</v>
      </c>
    </row>
    <row r="291" spans="1:3" x14ac:dyDescent="0.25">
      <c r="A291">
        <v>35</v>
      </c>
      <c r="B291" s="1" t="s">
        <v>507</v>
      </c>
      <c r="C291" s="13">
        <f>_xlfn.XLOOKUP(A291,'corop info'!$A$2:$A$41,'corop info'!$C$2:$C$41)</f>
        <v>2426</v>
      </c>
    </row>
    <row r="292" spans="1:3" x14ac:dyDescent="0.25">
      <c r="A292">
        <v>35</v>
      </c>
      <c r="B292" s="1" t="s">
        <v>508</v>
      </c>
      <c r="C292" s="13">
        <f>_xlfn.XLOOKUP(A292,'corop info'!$A$2:$A$41,'corop info'!$C$2:$C$41)</f>
        <v>2426</v>
      </c>
    </row>
    <row r="293" spans="1:3" x14ac:dyDescent="0.25">
      <c r="A293">
        <v>35</v>
      </c>
      <c r="B293" s="1" t="s">
        <v>509</v>
      </c>
      <c r="C293" s="13">
        <f>_xlfn.XLOOKUP(A293,'corop info'!$A$2:$A$41,'corop info'!$C$2:$C$41)</f>
        <v>2426</v>
      </c>
    </row>
    <row r="294" spans="1:3" x14ac:dyDescent="0.25">
      <c r="A294">
        <v>35</v>
      </c>
      <c r="B294" s="1" t="s">
        <v>510</v>
      </c>
      <c r="C294" s="13">
        <f>_xlfn.XLOOKUP(A294,'corop info'!$A$2:$A$41,'corop info'!$C$2:$C$41)</f>
        <v>2426</v>
      </c>
    </row>
    <row r="295" spans="1:3" x14ac:dyDescent="0.25">
      <c r="A295">
        <v>35</v>
      </c>
      <c r="B295" s="1" t="s">
        <v>511</v>
      </c>
      <c r="C295" s="13">
        <f>_xlfn.XLOOKUP(A295,'corop info'!$A$2:$A$41,'corop info'!$C$2:$C$41)</f>
        <v>2426</v>
      </c>
    </row>
    <row r="296" spans="1:3" x14ac:dyDescent="0.25">
      <c r="A296">
        <v>35</v>
      </c>
      <c r="B296" s="1" t="s">
        <v>512</v>
      </c>
      <c r="C296" s="13">
        <f>_xlfn.XLOOKUP(A296,'corop info'!$A$2:$A$41,'corop info'!$C$2:$C$41)</f>
        <v>2426</v>
      </c>
    </row>
    <row r="297" spans="1:3" x14ac:dyDescent="0.25">
      <c r="A297">
        <v>35</v>
      </c>
      <c r="B297" s="1" t="s">
        <v>513</v>
      </c>
      <c r="C297" s="13">
        <f>_xlfn.XLOOKUP(A297,'corop info'!$A$2:$A$41,'corop info'!$C$2:$C$41)</f>
        <v>2426</v>
      </c>
    </row>
    <row r="298" spans="1:3" x14ac:dyDescent="0.25">
      <c r="A298">
        <v>35</v>
      </c>
      <c r="B298" s="1" t="s">
        <v>514</v>
      </c>
      <c r="C298" s="13">
        <f>_xlfn.XLOOKUP(A298,'corop info'!$A$2:$A$41,'corop info'!$C$2:$C$41)</f>
        <v>2426</v>
      </c>
    </row>
    <row r="299" spans="1:3" x14ac:dyDescent="0.25">
      <c r="A299">
        <v>35</v>
      </c>
      <c r="B299" s="1" t="s">
        <v>515</v>
      </c>
      <c r="C299" s="13">
        <f>_xlfn.XLOOKUP(A299,'corop info'!$A$2:$A$41,'corop info'!$C$2:$C$41)</f>
        <v>2426</v>
      </c>
    </row>
    <row r="300" spans="1:3" x14ac:dyDescent="0.25">
      <c r="A300">
        <v>36</v>
      </c>
      <c r="B300" s="1" t="s">
        <v>516</v>
      </c>
      <c r="C300" s="13">
        <f>_xlfn.XLOOKUP(A300,'corop info'!$A$2:$A$41,'corop info'!$C$2:$C$41)</f>
        <v>2502</v>
      </c>
    </row>
    <row r="301" spans="1:3" x14ac:dyDescent="0.25">
      <c r="A301">
        <v>36</v>
      </c>
      <c r="B301" s="1" t="s">
        <v>517</v>
      </c>
      <c r="C301" s="13">
        <f>_xlfn.XLOOKUP(A301,'corop info'!$A$2:$A$41,'corop info'!$C$2:$C$41)</f>
        <v>2502</v>
      </c>
    </row>
    <row r="302" spans="1:3" x14ac:dyDescent="0.25">
      <c r="A302">
        <v>36</v>
      </c>
      <c r="B302" s="1" t="s">
        <v>518</v>
      </c>
      <c r="C302" s="13">
        <f>_xlfn.XLOOKUP(A302,'corop info'!$A$2:$A$41,'corop info'!$C$2:$C$41)</f>
        <v>2502</v>
      </c>
    </row>
    <row r="303" spans="1:3" x14ac:dyDescent="0.25">
      <c r="A303">
        <v>36</v>
      </c>
      <c r="B303" s="1" t="s">
        <v>519</v>
      </c>
      <c r="C303" s="13">
        <f>_xlfn.XLOOKUP(A303,'corop info'!$A$2:$A$41,'corop info'!$C$2:$C$41)</f>
        <v>2502</v>
      </c>
    </row>
    <row r="304" spans="1:3" x14ac:dyDescent="0.25">
      <c r="A304">
        <v>36</v>
      </c>
      <c r="B304" s="1" t="s">
        <v>520</v>
      </c>
      <c r="C304" s="13">
        <f>_xlfn.XLOOKUP(A304,'corop info'!$A$2:$A$41,'corop info'!$C$2:$C$41)</f>
        <v>2502</v>
      </c>
    </row>
    <row r="305" spans="1:3" x14ac:dyDescent="0.25">
      <c r="A305">
        <v>36</v>
      </c>
      <c r="B305" s="1" t="s">
        <v>521</v>
      </c>
      <c r="C305" s="13">
        <f>_xlfn.XLOOKUP(A305,'corop info'!$A$2:$A$41,'corop info'!$C$2:$C$41)</f>
        <v>2502</v>
      </c>
    </row>
    <row r="306" spans="1:3" x14ac:dyDescent="0.25">
      <c r="A306">
        <v>36</v>
      </c>
      <c r="B306" s="1" t="s">
        <v>522</v>
      </c>
      <c r="C306" s="13">
        <f>_xlfn.XLOOKUP(A306,'corop info'!$A$2:$A$41,'corop info'!$C$2:$C$41)</f>
        <v>2502</v>
      </c>
    </row>
    <row r="307" spans="1:3" x14ac:dyDescent="0.25">
      <c r="A307">
        <v>36</v>
      </c>
      <c r="B307" s="1" t="s">
        <v>523</v>
      </c>
      <c r="C307" s="13">
        <f>_xlfn.XLOOKUP(A307,'corop info'!$A$2:$A$41,'corop info'!$C$2:$C$41)</f>
        <v>2502</v>
      </c>
    </row>
    <row r="308" spans="1:3" x14ac:dyDescent="0.25">
      <c r="A308">
        <v>36</v>
      </c>
      <c r="B308" s="1" t="s">
        <v>524</v>
      </c>
      <c r="C308" s="13">
        <f>_xlfn.XLOOKUP(A308,'corop info'!$A$2:$A$41,'corop info'!$C$2:$C$41)</f>
        <v>2502</v>
      </c>
    </row>
    <row r="309" spans="1:3" x14ac:dyDescent="0.25">
      <c r="A309">
        <v>36</v>
      </c>
      <c r="B309" s="1" t="s">
        <v>525</v>
      </c>
      <c r="C309" s="13">
        <f>_xlfn.XLOOKUP(A309,'corop info'!$A$2:$A$41,'corop info'!$C$2:$C$41)</f>
        <v>2502</v>
      </c>
    </row>
    <row r="310" spans="1:3" x14ac:dyDescent="0.25">
      <c r="A310">
        <v>36</v>
      </c>
      <c r="B310" s="1" t="s">
        <v>526</v>
      </c>
      <c r="C310" s="13">
        <f>_xlfn.XLOOKUP(A310,'corop info'!$A$2:$A$41,'corop info'!$C$2:$C$41)</f>
        <v>2502</v>
      </c>
    </row>
    <row r="311" spans="1:3" x14ac:dyDescent="0.25">
      <c r="A311">
        <v>36</v>
      </c>
      <c r="B311" s="1" t="s">
        <v>527</v>
      </c>
      <c r="C311" s="13">
        <f>_xlfn.XLOOKUP(A311,'corop info'!$A$2:$A$41,'corop info'!$C$2:$C$41)</f>
        <v>2502</v>
      </c>
    </row>
    <row r="312" spans="1:3" x14ac:dyDescent="0.25">
      <c r="A312">
        <v>36</v>
      </c>
      <c r="B312" s="1" t="s">
        <v>522</v>
      </c>
      <c r="C312" s="13">
        <f>_xlfn.XLOOKUP(A312,'corop info'!$A$2:$A$41,'corop info'!$C$2:$C$41)</f>
        <v>2502</v>
      </c>
    </row>
    <row r="313" spans="1:3" x14ac:dyDescent="0.25">
      <c r="A313">
        <v>36</v>
      </c>
      <c r="B313" s="1" t="s">
        <v>523</v>
      </c>
      <c r="C313" s="13">
        <f>_xlfn.XLOOKUP(A313,'corop info'!$A$2:$A$41,'corop info'!$C$2:$C$41)</f>
        <v>2502</v>
      </c>
    </row>
    <row r="314" spans="1:3" x14ac:dyDescent="0.25">
      <c r="A314">
        <v>36</v>
      </c>
      <c r="B314" s="1" t="s">
        <v>524</v>
      </c>
      <c r="C314" s="13">
        <f>_xlfn.XLOOKUP(A314,'corop info'!$A$2:$A$41,'corop info'!$C$2:$C$41)</f>
        <v>2502</v>
      </c>
    </row>
    <row r="315" spans="1:3" x14ac:dyDescent="0.25">
      <c r="A315">
        <v>36</v>
      </c>
      <c r="B315" s="1" t="s">
        <v>525</v>
      </c>
      <c r="C315" s="13">
        <f>_xlfn.XLOOKUP(A315,'corop info'!$A$2:$A$41,'corop info'!$C$2:$C$41)</f>
        <v>2502</v>
      </c>
    </row>
    <row r="316" spans="1:3" x14ac:dyDescent="0.25">
      <c r="A316">
        <v>36</v>
      </c>
      <c r="B316" s="1" t="s">
        <v>526</v>
      </c>
      <c r="C316" s="13">
        <f>_xlfn.XLOOKUP(A316,'corop info'!$A$2:$A$41,'corop info'!$C$2:$C$41)</f>
        <v>2502</v>
      </c>
    </row>
    <row r="317" spans="1:3" x14ac:dyDescent="0.25">
      <c r="A317">
        <v>36</v>
      </c>
      <c r="B317" s="1" t="s">
        <v>527</v>
      </c>
      <c r="C317" s="13">
        <f>_xlfn.XLOOKUP(A317,'corop info'!$A$2:$A$41,'corop info'!$C$2:$C$41)</f>
        <v>2502</v>
      </c>
    </row>
    <row r="318" spans="1:3" x14ac:dyDescent="0.25">
      <c r="A318">
        <v>36</v>
      </c>
      <c r="B318" s="1" t="s">
        <v>528</v>
      </c>
      <c r="C318" s="13">
        <f>_xlfn.XLOOKUP(A318,'corop info'!$A$2:$A$41,'corop info'!$C$2:$C$41)</f>
        <v>2502</v>
      </c>
    </row>
    <row r="319" spans="1:3" x14ac:dyDescent="0.25">
      <c r="A319">
        <v>36</v>
      </c>
      <c r="B319" s="1" t="s">
        <v>529</v>
      </c>
      <c r="C319" s="13">
        <f>_xlfn.XLOOKUP(A319,'corop info'!$A$2:$A$41,'corop info'!$C$2:$C$41)</f>
        <v>2502</v>
      </c>
    </row>
    <row r="320" spans="1:3" x14ac:dyDescent="0.25">
      <c r="A320">
        <v>36</v>
      </c>
      <c r="B320" s="1" t="s">
        <v>528</v>
      </c>
      <c r="C320" s="13">
        <f>_xlfn.XLOOKUP(A320,'corop info'!$A$2:$A$41,'corop info'!$C$2:$C$41)</f>
        <v>2502</v>
      </c>
    </row>
    <row r="321" spans="1:3" x14ac:dyDescent="0.25">
      <c r="A321">
        <v>36</v>
      </c>
      <c r="B321" s="1" t="s">
        <v>529</v>
      </c>
      <c r="C321" s="13">
        <f>_xlfn.XLOOKUP(A321,'corop info'!$A$2:$A$41,'corop info'!$C$2:$C$41)</f>
        <v>2502</v>
      </c>
    </row>
    <row r="322" spans="1:3" x14ac:dyDescent="0.25">
      <c r="A322">
        <v>36</v>
      </c>
      <c r="B322" s="1" t="s">
        <v>530</v>
      </c>
      <c r="C322" s="13">
        <f>_xlfn.XLOOKUP(A322,'corop info'!$A$2:$A$41,'corop info'!$C$2:$C$41)</f>
        <v>2502</v>
      </c>
    </row>
    <row r="323" spans="1:3" x14ac:dyDescent="0.25">
      <c r="A323">
        <v>36</v>
      </c>
      <c r="B323" s="1" t="s">
        <v>531</v>
      </c>
      <c r="C323" s="13">
        <f>_xlfn.XLOOKUP(A323,'corop info'!$A$2:$A$41,'corop info'!$C$2:$C$41)</f>
        <v>2502</v>
      </c>
    </row>
    <row r="324" spans="1:3" x14ac:dyDescent="0.25">
      <c r="A324">
        <v>36</v>
      </c>
      <c r="B324" s="1" t="s">
        <v>532</v>
      </c>
      <c r="C324" s="13">
        <f>_xlfn.XLOOKUP(A324,'corop info'!$A$2:$A$41,'corop info'!$C$2:$C$41)</f>
        <v>2502</v>
      </c>
    </row>
    <row r="325" spans="1:3" x14ac:dyDescent="0.25">
      <c r="A325">
        <v>36</v>
      </c>
      <c r="B325" s="1" t="s">
        <v>533</v>
      </c>
      <c r="C325" s="13">
        <f>_xlfn.XLOOKUP(A325,'corop info'!$A$2:$A$41,'corop info'!$C$2:$C$41)</f>
        <v>2502</v>
      </c>
    </row>
    <row r="326" spans="1:3" x14ac:dyDescent="0.25">
      <c r="A326">
        <v>36</v>
      </c>
      <c r="B326" s="1" t="s">
        <v>534</v>
      </c>
      <c r="C326" s="13">
        <f>_xlfn.XLOOKUP(A326,'corop info'!$A$2:$A$41,'corop info'!$C$2:$C$41)</f>
        <v>2502</v>
      </c>
    </row>
    <row r="327" spans="1:3" x14ac:dyDescent="0.25">
      <c r="A327">
        <v>36</v>
      </c>
      <c r="B327" s="1" t="s">
        <v>535</v>
      </c>
      <c r="C327" s="13">
        <f>_xlfn.XLOOKUP(A327,'corop info'!$A$2:$A$41,'corop info'!$C$2:$C$41)</f>
        <v>2502</v>
      </c>
    </row>
    <row r="328" spans="1:3" x14ac:dyDescent="0.25">
      <c r="A328">
        <v>36</v>
      </c>
      <c r="B328" s="1" t="s">
        <v>536</v>
      </c>
      <c r="C328" s="13">
        <f>_xlfn.XLOOKUP(A328,'corop info'!$A$2:$A$41,'corop info'!$C$2:$C$41)</f>
        <v>2502</v>
      </c>
    </row>
    <row r="329" spans="1:3" x14ac:dyDescent="0.25">
      <c r="A329">
        <v>36</v>
      </c>
      <c r="B329" s="1" t="s">
        <v>537</v>
      </c>
      <c r="C329" s="13">
        <f>_xlfn.XLOOKUP(A329,'corop info'!$A$2:$A$41,'corop info'!$C$2:$C$41)</f>
        <v>2502</v>
      </c>
    </row>
    <row r="330" spans="1:3" x14ac:dyDescent="0.25">
      <c r="A330">
        <v>37</v>
      </c>
      <c r="B330" s="1" t="s">
        <v>538</v>
      </c>
      <c r="C330" s="13">
        <f>_xlfn.XLOOKUP(A330,'corop info'!$A$2:$A$41,'corop info'!$C$2:$C$41)</f>
        <v>1842</v>
      </c>
    </row>
    <row r="331" spans="1:3" x14ac:dyDescent="0.25">
      <c r="A331">
        <v>37</v>
      </c>
      <c r="B331" s="1" t="s">
        <v>380</v>
      </c>
      <c r="C331" s="13">
        <f>_xlfn.XLOOKUP(A331,'corop info'!$A$2:$A$41,'corop info'!$C$2:$C$41)</f>
        <v>1842</v>
      </c>
    </row>
    <row r="332" spans="1:3" x14ac:dyDescent="0.25">
      <c r="A332">
        <v>37</v>
      </c>
      <c r="B332" s="1" t="s">
        <v>539</v>
      </c>
      <c r="C332" s="13">
        <f>_xlfn.XLOOKUP(A332,'corop info'!$A$2:$A$41,'corop info'!$C$2:$C$41)</f>
        <v>1842</v>
      </c>
    </row>
    <row r="333" spans="1:3" x14ac:dyDescent="0.25">
      <c r="A333">
        <v>37</v>
      </c>
      <c r="B333" s="1" t="s">
        <v>540</v>
      </c>
      <c r="C333" s="13">
        <f>_xlfn.XLOOKUP(A333,'corop info'!$A$2:$A$41,'corop info'!$C$2:$C$41)</f>
        <v>1842</v>
      </c>
    </row>
    <row r="334" spans="1:3" x14ac:dyDescent="0.25">
      <c r="A334">
        <v>37</v>
      </c>
      <c r="B334" s="1" t="s">
        <v>541</v>
      </c>
      <c r="C334" s="13">
        <f>_xlfn.XLOOKUP(A334,'corop info'!$A$2:$A$41,'corop info'!$C$2:$C$41)</f>
        <v>1842</v>
      </c>
    </row>
    <row r="335" spans="1:3" x14ac:dyDescent="0.25">
      <c r="A335">
        <v>37</v>
      </c>
      <c r="B335" s="1" t="s">
        <v>542</v>
      </c>
      <c r="C335" s="13">
        <f>_xlfn.XLOOKUP(A335,'corop info'!$A$2:$A$41,'corop info'!$C$2:$C$41)</f>
        <v>1842</v>
      </c>
    </row>
    <row r="336" spans="1:3" x14ac:dyDescent="0.25">
      <c r="A336">
        <v>37</v>
      </c>
      <c r="B336" s="1" t="s">
        <v>543</v>
      </c>
      <c r="C336" s="13">
        <f>_xlfn.XLOOKUP(A336,'corop info'!$A$2:$A$41,'corop info'!$C$2:$C$41)</f>
        <v>1842</v>
      </c>
    </row>
    <row r="337" spans="1:3" x14ac:dyDescent="0.25">
      <c r="A337">
        <v>37</v>
      </c>
      <c r="B337" s="1" t="s">
        <v>544</v>
      </c>
      <c r="C337" s="13">
        <f>_xlfn.XLOOKUP(A337,'corop info'!$A$2:$A$41,'corop info'!$C$2:$C$41)</f>
        <v>1842</v>
      </c>
    </row>
    <row r="338" spans="1:3" x14ac:dyDescent="0.25">
      <c r="A338">
        <v>38</v>
      </c>
      <c r="B338" s="1" t="s">
        <v>545</v>
      </c>
      <c r="C338" s="13">
        <f>_xlfn.XLOOKUP(A338,'corop info'!$A$2:$A$41,'corop info'!$C$2:$C$41)</f>
        <v>1785</v>
      </c>
    </row>
    <row r="339" spans="1:3" x14ac:dyDescent="0.25">
      <c r="A339">
        <v>38</v>
      </c>
      <c r="B339" s="1" t="s">
        <v>546</v>
      </c>
      <c r="C339" s="13">
        <f>_xlfn.XLOOKUP(A339,'corop info'!$A$2:$A$41,'corop info'!$C$2:$C$41)</f>
        <v>1785</v>
      </c>
    </row>
    <row r="340" spans="1:3" x14ac:dyDescent="0.25">
      <c r="A340">
        <v>38</v>
      </c>
      <c r="B340" s="1" t="s">
        <v>547</v>
      </c>
      <c r="C340" s="13">
        <f>_xlfn.XLOOKUP(A340,'corop info'!$A$2:$A$41,'corop info'!$C$2:$C$41)</f>
        <v>1785</v>
      </c>
    </row>
    <row r="341" spans="1:3" x14ac:dyDescent="0.25">
      <c r="A341">
        <v>38</v>
      </c>
      <c r="B341" s="1" t="s">
        <v>548</v>
      </c>
      <c r="C341" s="13">
        <f>_xlfn.XLOOKUP(A341,'corop info'!$A$2:$A$41,'corop info'!$C$2:$C$41)</f>
        <v>1785</v>
      </c>
    </row>
    <row r="342" spans="1:3" x14ac:dyDescent="0.25">
      <c r="A342">
        <v>38</v>
      </c>
      <c r="B342" s="1" t="s">
        <v>549</v>
      </c>
      <c r="C342" s="13">
        <f>_xlfn.XLOOKUP(A342,'corop info'!$A$2:$A$41,'corop info'!$C$2:$C$41)</f>
        <v>1785</v>
      </c>
    </row>
    <row r="343" spans="1:3" x14ac:dyDescent="0.25">
      <c r="A343">
        <v>38</v>
      </c>
      <c r="B343" s="1" t="s">
        <v>550</v>
      </c>
      <c r="C343" s="13">
        <f>_xlfn.XLOOKUP(A343,'corop info'!$A$2:$A$41,'corop info'!$C$2:$C$41)</f>
        <v>1785</v>
      </c>
    </row>
    <row r="344" spans="1:3" x14ac:dyDescent="0.25">
      <c r="A344">
        <v>38</v>
      </c>
      <c r="B344" s="1" t="s">
        <v>551</v>
      </c>
      <c r="C344" s="13">
        <f>_xlfn.XLOOKUP(A344,'corop info'!$A$2:$A$41,'corop info'!$C$2:$C$41)</f>
        <v>1785</v>
      </c>
    </row>
    <row r="345" spans="1:3" x14ac:dyDescent="0.25">
      <c r="A345">
        <v>39</v>
      </c>
      <c r="B345" s="1" t="s">
        <v>552</v>
      </c>
      <c r="C345" s="13">
        <f>_xlfn.XLOOKUP(A345,'corop info'!$A$2:$A$41,'corop info'!$C$2:$C$41)</f>
        <v>1759</v>
      </c>
    </row>
    <row r="346" spans="1:3" x14ac:dyDescent="0.25">
      <c r="A346">
        <v>39</v>
      </c>
      <c r="B346" s="1" t="s">
        <v>553</v>
      </c>
      <c r="C346" s="13">
        <f>_xlfn.XLOOKUP(A346,'corop info'!$A$2:$A$41,'corop info'!$C$2:$C$41)</f>
        <v>1759</v>
      </c>
    </row>
    <row r="347" spans="1:3" x14ac:dyDescent="0.25">
      <c r="A347">
        <v>39</v>
      </c>
      <c r="B347" s="1" t="s">
        <v>554</v>
      </c>
      <c r="C347" s="13">
        <f>_xlfn.XLOOKUP(A347,'corop info'!$A$2:$A$41,'corop info'!$C$2:$C$41)</f>
        <v>1759</v>
      </c>
    </row>
    <row r="348" spans="1:3" x14ac:dyDescent="0.25">
      <c r="A348">
        <v>39</v>
      </c>
      <c r="B348" s="1" t="s">
        <v>555</v>
      </c>
      <c r="C348" s="13">
        <f>_xlfn.XLOOKUP(A348,'corop info'!$A$2:$A$41,'corop info'!$C$2:$C$41)</f>
        <v>1759</v>
      </c>
    </row>
    <row r="349" spans="1:3" x14ac:dyDescent="0.25">
      <c r="A349">
        <v>39</v>
      </c>
      <c r="B349" s="1" t="s">
        <v>556</v>
      </c>
      <c r="C349" s="13">
        <f>_xlfn.XLOOKUP(A349,'corop info'!$A$2:$A$41,'corop info'!$C$2:$C$41)</f>
        <v>1759</v>
      </c>
    </row>
    <row r="350" spans="1:3" x14ac:dyDescent="0.25">
      <c r="A350">
        <v>39</v>
      </c>
      <c r="B350" s="1" t="s">
        <v>557</v>
      </c>
      <c r="C350" s="13">
        <f>_xlfn.XLOOKUP(A350,'corop info'!$A$2:$A$41,'corop info'!$C$2:$C$41)</f>
        <v>1759</v>
      </c>
    </row>
    <row r="351" spans="1:3" x14ac:dyDescent="0.25">
      <c r="A351">
        <v>39</v>
      </c>
      <c r="B351" s="1" t="s">
        <v>558</v>
      </c>
      <c r="C351" s="13">
        <f>_xlfn.XLOOKUP(A351,'corop info'!$A$2:$A$41,'corop info'!$C$2:$C$41)</f>
        <v>1759</v>
      </c>
    </row>
    <row r="352" spans="1:3" x14ac:dyDescent="0.25">
      <c r="A352">
        <v>39</v>
      </c>
      <c r="B352" s="1" t="s">
        <v>559</v>
      </c>
      <c r="C352" s="13">
        <f>_xlfn.XLOOKUP(A352,'corop info'!$A$2:$A$41,'corop info'!$C$2:$C$41)</f>
        <v>1759</v>
      </c>
    </row>
    <row r="353" spans="1:3" x14ac:dyDescent="0.25">
      <c r="A353">
        <v>39</v>
      </c>
      <c r="B353" s="1" t="s">
        <v>560</v>
      </c>
      <c r="C353" s="13">
        <f>_xlfn.XLOOKUP(A353,'corop info'!$A$2:$A$41,'corop info'!$C$2:$C$41)</f>
        <v>1759</v>
      </c>
    </row>
    <row r="354" spans="1:3" x14ac:dyDescent="0.25">
      <c r="A354">
        <v>39</v>
      </c>
      <c r="B354" s="1" t="s">
        <v>561</v>
      </c>
      <c r="C354" s="13">
        <f>_xlfn.XLOOKUP(A354,'corop info'!$A$2:$A$41,'corop info'!$C$2:$C$41)</f>
        <v>1759</v>
      </c>
    </row>
    <row r="355" spans="1:3" x14ac:dyDescent="0.25">
      <c r="A355">
        <v>39</v>
      </c>
      <c r="B355" s="1" t="s">
        <v>562</v>
      </c>
      <c r="C355" s="13">
        <f>_xlfn.XLOOKUP(A355,'corop info'!$A$2:$A$41,'corop info'!$C$2:$C$41)</f>
        <v>1759</v>
      </c>
    </row>
    <row r="356" spans="1:3" x14ac:dyDescent="0.25">
      <c r="A356">
        <v>39</v>
      </c>
      <c r="B356" s="1" t="s">
        <v>563</v>
      </c>
      <c r="C356" s="13">
        <f>_xlfn.XLOOKUP(A356,'corop info'!$A$2:$A$41,'corop info'!$C$2:$C$41)</f>
        <v>1759</v>
      </c>
    </row>
    <row r="357" spans="1:3" x14ac:dyDescent="0.25">
      <c r="A357">
        <v>39</v>
      </c>
      <c r="B357" s="1" t="s">
        <v>564</v>
      </c>
      <c r="C357" s="13">
        <f>_xlfn.XLOOKUP(A357,'corop info'!$A$2:$A$41,'corop info'!$C$2:$C$41)</f>
        <v>1759</v>
      </c>
    </row>
    <row r="358" spans="1:3" x14ac:dyDescent="0.25">
      <c r="A358">
        <v>39</v>
      </c>
      <c r="B358" s="1" t="s">
        <v>565</v>
      </c>
      <c r="C358" s="13">
        <f>_xlfn.XLOOKUP(A358,'corop info'!$A$2:$A$41,'corop info'!$C$2:$C$41)</f>
        <v>1759</v>
      </c>
    </row>
    <row r="359" spans="1:3" x14ac:dyDescent="0.25">
      <c r="A359">
        <v>39</v>
      </c>
      <c r="B359" s="1" t="s">
        <v>566</v>
      </c>
      <c r="C359" s="13">
        <f>_xlfn.XLOOKUP(A359,'corop info'!$A$2:$A$41,'corop info'!$C$2:$C$41)</f>
        <v>1759</v>
      </c>
    </row>
    <row r="360" spans="1:3" x14ac:dyDescent="0.25">
      <c r="A360">
        <v>39</v>
      </c>
      <c r="B360" s="1" t="s">
        <v>567</v>
      </c>
      <c r="C360" s="13">
        <f>_xlfn.XLOOKUP(A360,'corop info'!$A$2:$A$41,'corop info'!$C$2:$C$41)</f>
        <v>1759</v>
      </c>
    </row>
    <row r="361" spans="1:3" x14ac:dyDescent="0.25">
      <c r="A361">
        <v>39</v>
      </c>
      <c r="B361" s="1" t="s">
        <v>568</v>
      </c>
      <c r="C361" s="13">
        <f>_xlfn.XLOOKUP(A361,'corop info'!$A$2:$A$41,'corop info'!$C$2:$C$41)</f>
        <v>1759</v>
      </c>
    </row>
    <row r="362" spans="1:3" x14ac:dyDescent="0.25">
      <c r="A362">
        <v>40</v>
      </c>
      <c r="B362" s="1" t="s">
        <v>569</v>
      </c>
      <c r="C362" s="13">
        <f>_xlfn.XLOOKUP(A362,'corop info'!$A$2:$A$41,'corop info'!$C$2:$C$41)</f>
        <v>2297</v>
      </c>
    </row>
    <row r="363" spans="1:3" x14ac:dyDescent="0.25">
      <c r="A363">
        <v>40</v>
      </c>
      <c r="B363" s="1" t="s">
        <v>570</v>
      </c>
      <c r="C363" s="13">
        <f>_xlfn.XLOOKUP(A363,'corop info'!$A$2:$A$41,'corop info'!$C$2:$C$41)</f>
        <v>2297</v>
      </c>
    </row>
    <row r="364" spans="1:3" x14ac:dyDescent="0.25">
      <c r="A364">
        <v>40</v>
      </c>
      <c r="B364" s="1" t="s">
        <v>571</v>
      </c>
      <c r="C364" s="13">
        <f>_xlfn.XLOOKUP(A364,'corop info'!$A$2:$A$41,'corop info'!$C$2:$C$41)</f>
        <v>2297</v>
      </c>
    </row>
    <row r="365" spans="1:3" x14ac:dyDescent="0.25">
      <c r="A365">
        <v>40</v>
      </c>
      <c r="B365" s="1" t="s">
        <v>572</v>
      </c>
      <c r="C365" s="13">
        <f>_xlfn.XLOOKUP(A365,'corop info'!$A$2:$A$41,'corop info'!$C$2:$C$41)</f>
        <v>2297</v>
      </c>
    </row>
    <row r="366" spans="1:3" x14ac:dyDescent="0.25">
      <c r="A366">
        <v>40</v>
      </c>
      <c r="B366" s="1" t="s">
        <v>573</v>
      </c>
      <c r="C366" s="13">
        <f>_xlfn.XLOOKUP(A366,'corop info'!$A$2:$A$41,'corop info'!$C$2:$C$41)</f>
        <v>2297</v>
      </c>
    </row>
    <row r="367" spans="1:3" x14ac:dyDescent="0.25">
      <c r="A367">
        <v>40</v>
      </c>
      <c r="B367" s="1" t="s">
        <v>574</v>
      </c>
      <c r="C367" s="13">
        <f>_xlfn.XLOOKUP(A367,'corop info'!$A$2:$A$41,'corop info'!$C$2:$C$41)</f>
        <v>2297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094224-7eb4-420e-bdcc-16ae31614787">
      <Terms xmlns="http://schemas.microsoft.com/office/infopath/2007/PartnerControls"/>
    </lcf76f155ced4ddcb4097134ff3c332f>
    <TaxCatchAll xmlns="18436d3b-f5d0-4d1a-8937-158845343c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13D3FB95E15E46AE3B37F36B1339B6" ma:contentTypeVersion="15" ma:contentTypeDescription="Een nieuw document maken." ma:contentTypeScope="" ma:versionID="215e9f88f4a1d61a0227eec76f4b6532">
  <xsd:schema xmlns:xsd="http://www.w3.org/2001/XMLSchema" xmlns:xs="http://www.w3.org/2001/XMLSchema" xmlns:p="http://schemas.microsoft.com/office/2006/metadata/properties" xmlns:ns2="1f094224-7eb4-420e-bdcc-16ae31614787" xmlns:ns3="18436d3b-f5d0-4d1a-8937-158845343c5e" targetNamespace="http://schemas.microsoft.com/office/2006/metadata/properties" ma:root="true" ma:fieldsID="6e28d0fa16a5ed73bc790b9719447c32" ns2:_="" ns3:_="">
    <xsd:import namespace="1f094224-7eb4-420e-bdcc-16ae31614787"/>
    <xsd:import namespace="18436d3b-f5d0-4d1a-8937-158845343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094224-7eb4-420e-bdcc-16ae316147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36e39a3-8890-4ffe-b8dc-1fc18973b4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436d3b-f5d0-4d1a-8937-158845343c5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99d616-55c0-4264-ad94-eea97086573b}" ma:internalName="TaxCatchAll" ma:showField="CatchAllData" ma:web="18436d3b-f5d0-4d1a-8937-158845343c5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F5A20-8379-4D46-86B9-D1E10F04DD7D}">
  <ds:schemaRefs>
    <ds:schemaRef ds:uri="http://schemas.microsoft.com/office/2006/metadata/properties"/>
    <ds:schemaRef ds:uri="http://schemas.microsoft.com/office/infopath/2007/PartnerControls"/>
    <ds:schemaRef ds:uri="1f094224-7eb4-420e-bdcc-16ae31614787"/>
    <ds:schemaRef ds:uri="18436d3b-f5d0-4d1a-8937-158845343c5e"/>
  </ds:schemaRefs>
</ds:datastoreItem>
</file>

<file path=customXml/itemProps2.xml><?xml version="1.0" encoding="utf-8"?>
<ds:datastoreItem xmlns:ds="http://schemas.openxmlformats.org/officeDocument/2006/customXml" ds:itemID="{115FDEBB-9D75-4F78-8945-FD2D1FA296B7}">
  <ds:schemaRefs>
    <ds:schemaRef ds:uri="http://schemas.microsoft.com/sharepoint/v3/contenttype/forms"/>
  </ds:schemaRefs>
</ds:datastoreItem>
</file>

<file path=customXml/itemProps3.xml><?xml version="1.0" encoding="utf-8"?>
<ds:datastoreItem xmlns:ds="http://schemas.openxmlformats.org/officeDocument/2006/customXml" ds:itemID="{206517CD-33D7-4104-9B4A-D77703366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094224-7eb4-420e-bdcc-16ae31614787"/>
    <ds:schemaRef ds:uri="18436d3b-f5d0-4d1a-8937-158845343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Puntenberekening</vt:lpstr>
      <vt:lpstr>Basisgegevens</vt:lpstr>
      <vt:lpstr>onzelfstandige puntenhuur</vt:lpstr>
      <vt:lpstr>corop info</vt:lpstr>
      <vt:lpstr>Alle gemeentes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en Hennie</dc:creator>
  <cp:lastModifiedBy>Rafael Faubel</cp:lastModifiedBy>
  <cp:lastPrinted>2024-06-25T12:17:20Z</cp:lastPrinted>
  <dcterms:created xsi:type="dcterms:W3CDTF">2024-04-29T08:51:52Z</dcterms:created>
  <dcterms:modified xsi:type="dcterms:W3CDTF">2024-07-01T13:44:41Z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2024-04-26T00:00:00Z</vt:filetime>
  </property>
  <property fmtid="{D5CDD505-2E9C-101B-9397-08002B2CF9AE}" pid="3" name="Creator">
    <vt:lpwstr>Microsoft® Excel® voor Microsoft 365</vt:lpwstr>
  </property>
  <property fmtid="{D5CDD505-2E9C-101B-9397-08002B2CF9AE}" pid="4" name="LastSaved">
    <vt:filetime>2024-04-29T00:00:00Z</vt:filetime>
  </property>
  <property fmtid="{D5CDD505-2E9C-101B-9397-08002B2CF9AE}" pid="5" name="Producer">
    <vt:lpwstr>Microsoft® Excel® voor Microsoft 365</vt:lpwstr>
  </property>
  <property fmtid="{D5CDD505-2E9C-101B-9397-08002B2CF9AE}" pid="6" name="ContentTypeId">
    <vt:lpwstr>0x0101008E13D3FB95E15E46AE3B37F36B1339B6</vt:lpwstr>
  </property>
  <property fmtid="{D5CDD505-2E9C-101B-9397-08002B2CF9AE}" pid="7" name="MediaServiceImageTags">
    <vt:lpwstr/>
  </property>
</Properties>
</file>